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6"/>
  </bookViews>
  <sheets>
    <sheet name="01.01.15" sheetId="1" r:id="rId1"/>
    <sheet name="01.03.15(2)" sheetId="2" r:id="rId2"/>
    <sheet name="01.04.15(2)" sheetId="3" r:id="rId3"/>
    <sheet name="01.03.15" sheetId="4" r:id="rId4"/>
    <sheet name="01.04.15 " sheetId="5" r:id="rId5"/>
    <sheet name="01.06.15" sheetId="6" r:id="rId6"/>
    <sheet name="01.07.15" sheetId="7" r:id="rId7"/>
  </sheets>
  <externalReferences>
    <externalReference r:id="rId10"/>
  </externalReferences>
  <definedNames>
    <definedName name="_xlnm.Print_Area" localSheetId="0">'01.01.15'!$B$1:$H$57</definedName>
    <definedName name="_xlnm.Print_Area" localSheetId="3">'01.03.15'!$B$1:$J$49</definedName>
    <definedName name="_xlnm.Print_Area" localSheetId="1">'01.03.15(2)'!$B$1:$H$59</definedName>
    <definedName name="_xlnm.Print_Area" localSheetId="4">'01.04.15 '!$B$1:$J$48</definedName>
    <definedName name="_xlnm.Print_Area" localSheetId="2">'01.04.15(2)'!$B$1:$H$58</definedName>
    <definedName name="_xlnm.Print_Area" localSheetId="5">'01.06.15'!$B$1:$J$68</definedName>
    <definedName name="_xlnm.Print_Area" localSheetId="6">'01.07.15'!$B$1:$J$68</definedName>
  </definedNames>
  <calcPr fullCalcOnLoad="1"/>
</workbook>
</file>

<file path=xl/sharedStrings.xml><?xml version="1.0" encoding="utf-8"?>
<sst xmlns="http://schemas.openxmlformats.org/spreadsheetml/2006/main" count="552" uniqueCount="138">
  <si>
    <t>Найменування показника</t>
  </si>
  <si>
    <t>Код бюджетної кластфікації</t>
  </si>
  <si>
    <t>тис. грн.</t>
  </si>
  <si>
    <t>Державне управління</t>
  </si>
  <si>
    <t>Освіта</t>
  </si>
  <si>
    <t>Охорона здоров"я</t>
  </si>
  <si>
    <t>Соціальний захист та соціальне забезпечення</t>
  </si>
  <si>
    <t>Житлово-комунальне господарство</t>
  </si>
  <si>
    <t>Культура і мистецтво</t>
  </si>
  <si>
    <t>Фізична культура і спорт</t>
  </si>
  <si>
    <t>Видатки, не віднесені до основних груп</t>
  </si>
  <si>
    <t>Видатки ( спеціальний фонд )</t>
  </si>
  <si>
    <t>010000</t>
  </si>
  <si>
    <t>070000</t>
  </si>
  <si>
    <t>080000</t>
  </si>
  <si>
    <t>090000</t>
  </si>
  <si>
    <t>100000</t>
  </si>
  <si>
    <t>110000</t>
  </si>
  <si>
    <t>130000</t>
  </si>
  <si>
    <t>250000</t>
  </si>
  <si>
    <t>Разом видатків (загальний фонд )</t>
  </si>
  <si>
    <t>Будівництво</t>
  </si>
  <si>
    <t>Цільові фонди</t>
  </si>
  <si>
    <t>Разом видатків (спеціальний фонд)</t>
  </si>
  <si>
    <t>Всього видатків (загальний і спеціальний фонд)</t>
  </si>
  <si>
    <t>150000</t>
  </si>
  <si>
    <t>240000</t>
  </si>
  <si>
    <t>180000</t>
  </si>
  <si>
    <t>Внески органів місцевого самоврядування у статутні фонди</t>
  </si>
  <si>
    <t>Планові показники на 2015 рік з урахуванням змін</t>
  </si>
  <si>
    <t>Виконано станом на 01.03.15</t>
  </si>
  <si>
    <t>Виконано на відповідну дату попереднього року</t>
  </si>
  <si>
    <t>Відхилення поточного року до попереднього року       (+/-)</t>
  </si>
  <si>
    <t>% виконання до планових показників 2015 року</t>
  </si>
  <si>
    <t>I. ДОХОДИ: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</si>
  <si>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</si>
  <si>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</si>
  <si>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доходи фізичних осіб</t>
  </si>
  <si>
    <t>Податок на прибуток підприємств</t>
  </si>
  <si>
    <t>Збори та плата за спеціальне використання природних ресурсів</t>
  </si>
  <si>
    <t>Платежі за спеціальне використання природних ресурсів місцевого значення</t>
  </si>
  <si>
    <t>130100, 130200, 130300, 130700</t>
  </si>
  <si>
    <t>Плата за землю</t>
  </si>
  <si>
    <t>Місцеві податки і збори</t>
  </si>
  <si>
    <t>Місцеві податки і збори, нараховані до 1 січня 2011 року</t>
  </si>
  <si>
    <t>Податок на нерухоме майно, відмінне від земельної ділянки</t>
  </si>
  <si>
    <t>Збір за місця паркуваня транспортних засобів</t>
  </si>
  <si>
    <t>Туристичний збір</t>
  </si>
  <si>
    <t>Збір за провадження деяких видів підприємницької діяльності</t>
  </si>
  <si>
    <t>Інші податки</t>
  </si>
  <si>
    <t>Фіксований сільськогосподарський податок</t>
  </si>
  <si>
    <t>Неподаткові надходження</t>
  </si>
  <si>
    <t>Доходи від власності та підприємницької діяльності</t>
  </si>
  <si>
    <t>Частина чистого прибутку (доходу) комунальних підприємств та їх об'єднань, що вилучається до бюджету</t>
  </si>
  <si>
    <t>Інші надходження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</si>
  <si>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</t>
  </si>
  <si>
    <t>Адміністративні штрафи та інші санкції</t>
  </si>
  <si>
    <t>Адміністративні збори та платежі, доходи від некомерційного та побічного продажу</t>
  </si>
  <si>
    <t>Плата за ліцензії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</si>
  <si>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</si>
  <si>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</t>
  </si>
  <si>
    <t>Інші неподаткові надходження</t>
  </si>
  <si>
    <t>Доходи від операцій з капіталом</t>
  </si>
  <si>
    <t>Надходження коштів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</si>
  <si>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Разом доходів :</t>
  </si>
  <si>
    <t>220102,   220103, 220105-220111, 220118</t>
  </si>
  <si>
    <t>Довідка про виконання індикативних показників доходів та видатків  бюджету м. Києва станом на 01.03.2015 доведених для Дарницької районної в місті Києві державній адміністрації,  як головного розпорядника бюджетних коштів</t>
  </si>
  <si>
    <t>Видатки  (загальний фонд )</t>
  </si>
  <si>
    <t>Довідка про виконання індикативних показників доходів та видатків  бюджету м. Києва станом на 01.01.2015 доведених для Дарницької районної в місті Києві державній адміністрації,  як головного розпорядника бюджетних коштів</t>
  </si>
  <si>
    <t>Планові показники на 2014 рік з урахуванням змін</t>
  </si>
  <si>
    <t>Виконано станом на 01.01.15</t>
  </si>
  <si>
    <t>% виконання до планових показників 2014 року</t>
  </si>
  <si>
    <t>Надходження коштів від Державного фонду дорогоцінних металів і дорогоцінного каміння</t>
  </si>
  <si>
    <t>Довідка про виконання індикативних показників доходів та видатків  бюджету м. Києва станом на 01.04.2015 доведених для Дарницької районної в місті Києві державній адміністрації,  як головного розпорядника бюджетних коштів</t>
  </si>
  <si>
    <t>Виконано станом на 01.04.15</t>
  </si>
  <si>
    <t>(без власних надходжень бюджетних установ)</t>
  </si>
  <si>
    <t>тис. грн</t>
  </si>
  <si>
    <t>Код бюджетної класифікації</t>
  </si>
  <si>
    <t xml:space="preserve">План на 2015 рік </t>
  </si>
  <si>
    <t xml:space="preserve">План на січень-березень </t>
  </si>
  <si>
    <t>Виконано на 01.04.2015</t>
  </si>
  <si>
    <t>Виконано на 01.04.2014</t>
  </si>
  <si>
    <t>% виконання до плану</t>
  </si>
  <si>
    <t>Приріст, % 2015 до 2014 року</t>
  </si>
  <si>
    <t>до року</t>
  </si>
  <si>
    <t>січня березня</t>
  </si>
  <si>
    <t xml:space="preserve"> ДОХОДИ (загальний фонд)</t>
  </si>
  <si>
    <t>Податок та збір на доходи фізичних осіб</t>
  </si>
  <si>
    <t xml:space="preserve">Податок на прибуток підприємств та фінансових установ комунальної власності </t>
  </si>
  <si>
    <t>11020200                11023200</t>
  </si>
  <si>
    <t xml:space="preserve">Рентна плата та плата за використання інших природних ресурсів </t>
  </si>
  <si>
    <t>Збір за спеціальне використання лісових ресурсів місцевого значення та користування земельними ділянками лісового фонду</t>
  </si>
  <si>
    <t>Рентна плата за спеціальне використання води</t>
  </si>
  <si>
    <t>13020000</t>
  </si>
  <si>
    <t xml:space="preserve">Рентна плата за користування надрами </t>
  </si>
  <si>
    <t xml:space="preserve">Акцизний податок з реалізації суб'єктами господарювання роздрібної торгівлі підакцизних товарів </t>
  </si>
  <si>
    <t>Окремі податки і збори, що зараховуються до місцевих бюджетів </t>
  </si>
  <si>
    <t xml:space="preserve">Місцеві податки </t>
  </si>
  <si>
    <t>Податок на майно</t>
  </si>
  <si>
    <t>Податок на нерухоме майно *</t>
  </si>
  <si>
    <t>18010100-18010400</t>
  </si>
  <si>
    <t>Плата за землю в т.ч. **</t>
  </si>
  <si>
    <t>земельний податок</t>
  </si>
  <si>
    <t>18010500  18010700</t>
  </si>
  <si>
    <t>орендна плата</t>
  </si>
  <si>
    <t>18010600  18010900</t>
  </si>
  <si>
    <t>Транспортний податок</t>
  </si>
  <si>
    <t>18011000   18011100</t>
  </si>
  <si>
    <t>Збір за місця для паркування транспортних засобів</t>
  </si>
  <si>
    <t>Єдиний податок *</t>
  </si>
  <si>
    <t>Інші податки та збори</t>
  </si>
  <si>
    <t>Екологічний податок *</t>
  </si>
  <si>
    <t xml:space="preserve">Доходи від  власності та підприємницької діяльності 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</si>
  <si>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</si>
  <si>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Адміністративні збори та платежі, доходи від некомерційної господарської діяльності</t>
  </si>
  <si>
    <t>Плата за надання адміністративних послуг</t>
  </si>
  <si>
    <t xml:space="preserve">Надходження від орендної плати за користування цілісним майновим комплексом та іншим майном, що перебуває в комунальній власності </t>
  </si>
  <si>
    <t xml:space="preserve">Надходження сум кредиторської та депонентської заборгованості підприємств, організацій та установ, щодо яких минув строк позовної давності </t>
  </si>
  <si>
    <t xml:space="preserve">Надходження коштів від Державного фонду дорогоцінних металів і дорогоцінного каміння  </t>
  </si>
  <si>
    <t>РАЗОМ ДОХОДІВ</t>
  </si>
  <si>
    <t>Довідково:</t>
  </si>
  <si>
    <t>** З 01.01.2015 року змінено код бюджетної класифікації та зараховується до місцевих податків</t>
  </si>
  <si>
    <t>Фіксований сільськогосподарський податок, нарахований після 1 січня                       2001 р.</t>
  </si>
  <si>
    <t>План на січень-лютий</t>
  </si>
  <si>
    <t>Виконано на 01.03.2015</t>
  </si>
  <si>
    <t>Виконано на 01.03.2014</t>
  </si>
  <si>
    <t>січня лютого</t>
  </si>
  <si>
    <t>Фіксований сільськогосподарський податок, нарахований після 1 січня  2001 р.</t>
  </si>
  <si>
    <t>Довідка про виконання індикативних показників доходів та видатків  бюджету м. Києва станом на 01.06.2015 доведених для Дарницької районної в місті Києві державній адміністрації,  як головного розпорядника бюджетних коштів</t>
  </si>
  <si>
    <t>Виконано на 01.06.2015</t>
  </si>
  <si>
    <t>Виконано на 01.06.2014</t>
  </si>
  <si>
    <t>січня - травня</t>
  </si>
  <si>
    <t xml:space="preserve">План на січень-травень </t>
  </si>
  <si>
    <t xml:space="preserve">План на січень-червень </t>
  </si>
  <si>
    <t>Виконано на 01.07.2015</t>
  </si>
  <si>
    <t>Виконано на 01.07.2014</t>
  </si>
  <si>
    <t>січня - червня</t>
  </si>
  <si>
    <t>Довідка про виконання індикативних показників доходів та видатків  бюджету м. Києва станом на 01.07.2015 доведених для Дарницької районної в місті Києві державній адміністрації,  як головного розпорядника бюджетних коштів</t>
  </si>
</sst>
</file>

<file path=xl/styles.xml><?xml version="1.0" encoding="utf-8"?>
<styleSheet xmlns="http://schemas.openxmlformats.org/spreadsheetml/2006/main">
  <numFmts count="3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%"/>
    <numFmt numFmtId="186" formatCode="[$-FC19]d\ mmmm\ yyyy\ &quot;г.&quot;"/>
    <numFmt numFmtId="187" formatCode="#,##0;[Red]#,##0"/>
    <numFmt numFmtId="188" formatCode="0.0"/>
  </numFmts>
  <fonts count="40">
    <font>
      <sz val="10"/>
      <name val="Arial"/>
      <family val="0"/>
    </font>
    <font>
      <sz val="12"/>
      <name val="Times New Roman"/>
      <family val="1"/>
    </font>
    <font>
      <b/>
      <sz val="12"/>
      <name val="Arial"/>
      <family val="2"/>
    </font>
    <font>
      <sz val="14"/>
      <name val="Times New Roman"/>
      <family val="1"/>
    </font>
    <font>
      <b/>
      <sz val="14"/>
      <color indexed="63"/>
      <name val="Times New Roman"/>
      <family val="1"/>
    </font>
    <font>
      <sz val="14"/>
      <color indexed="63"/>
      <name val="Times New Roman"/>
      <family val="1"/>
    </font>
    <font>
      <b/>
      <sz val="14"/>
      <name val="Times New Roman"/>
      <family val="1"/>
    </font>
    <font>
      <b/>
      <sz val="10"/>
      <name val="Arial"/>
      <family val="2"/>
    </font>
    <font>
      <b/>
      <sz val="16"/>
      <name val="Times New Roman"/>
      <family val="1"/>
    </font>
    <font>
      <sz val="12"/>
      <name val="Times New Roman Cyr"/>
      <family val="1"/>
    </font>
    <font>
      <sz val="8"/>
      <name val="Arial"/>
      <family val="2"/>
    </font>
    <font>
      <b/>
      <sz val="18"/>
      <name val="Times New Roman"/>
      <family val="1"/>
    </font>
    <font>
      <i/>
      <sz val="16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3"/>
      <name val="Times New Roman"/>
      <family val="1"/>
    </font>
    <font>
      <sz val="8"/>
      <name val="Times New Roman"/>
      <family val="1"/>
    </font>
    <font>
      <sz val="10"/>
      <name val="Arial Cyr"/>
      <family val="0"/>
    </font>
    <font>
      <b/>
      <i/>
      <sz val="13"/>
      <name val="Times New Roman"/>
      <family val="1"/>
    </font>
    <font>
      <sz val="10"/>
      <name val="Times New Roman"/>
      <family val="1"/>
    </font>
    <font>
      <sz val="14"/>
      <color indexed="12"/>
      <name val="Times New Roman"/>
      <family val="1"/>
    </font>
    <font>
      <b/>
      <sz val="14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18" fillId="0" borderId="0">
      <alignment/>
      <protection/>
    </xf>
    <xf numFmtId="0" fontId="9" fillId="0" borderId="0">
      <alignment/>
      <protection/>
    </xf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154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vertical="center" wrapText="1"/>
    </xf>
    <xf numFmtId="0" fontId="4" fillId="0" borderId="11" xfId="0" applyFont="1" applyBorder="1" applyAlignment="1">
      <alignment wrapText="1"/>
    </xf>
    <xf numFmtId="0" fontId="5" fillId="0" borderId="11" xfId="0" applyFont="1" applyBorder="1" applyAlignment="1">
      <alignment wrapText="1"/>
    </xf>
    <xf numFmtId="180" fontId="4" fillId="0" borderId="11" xfId="0" applyNumberFormat="1" applyFont="1" applyBorder="1" applyAlignment="1">
      <alignment horizontal="center" vertical="center" wrapText="1"/>
    </xf>
    <xf numFmtId="180" fontId="5" fillId="0" borderId="11" xfId="0" applyNumberFormat="1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180" fontId="4" fillId="0" borderId="11" xfId="0" applyNumberFormat="1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180" fontId="5" fillId="0" borderId="11" xfId="0" applyNumberFormat="1" applyFont="1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wrapText="1"/>
    </xf>
    <xf numFmtId="0" fontId="4" fillId="0" borderId="12" xfId="0" applyFont="1" applyBorder="1" applyAlignment="1">
      <alignment horizontal="center" wrapText="1"/>
    </xf>
    <xf numFmtId="180" fontId="4" fillId="0" borderId="12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180" fontId="3" fillId="0" borderId="10" xfId="0" applyNumberFormat="1" applyFont="1" applyBorder="1" applyAlignment="1">
      <alignment horizontal="center"/>
    </xf>
    <xf numFmtId="180" fontId="5" fillId="0" borderId="12" xfId="0" applyNumberFormat="1" applyFont="1" applyBorder="1" applyAlignment="1">
      <alignment horizontal="center" wrapText="1"/>
    </xf>
    <xf numFmtId="180" fontId="3" fillId="0" borderId="13" xfId="0" applyNumberFormat="1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 horizontal="center" vertical="center"/>
    </xf>
    <xf numFmtId="180" fontId="6" fillId="0" borderId="10" xfId="0" applyNumberFormat="1" applyFont="1" applyBorder="1" applyAlignment="1">
      <alignment horizontal="center" vertical="center"/>
    </xf>
    <xf numFmtId="180" fontId="4" fillId="0" borderId="14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49" fontId="6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wrapText="1"/>
    </xf>
    <xf numFmtId="49" fontId="3" fillId="0" borderId="10" xfId="0" applyNumberFormat="1" applyFont="1" applyBorder="1" applyAlignment="1">
      <alignment horizontal="center" wrapText="1"/>
    </xf>
    <xf numFmtId="180" fontId="3" fillId="0" borderId="10" xfId="0" applyNumberFormat="1" applyFont="1" applyBorder="1" applyAlignment="1">
      <alignment horizontal="center" wrapText="1"/>
    </xf>
    <xf numFmtId="180" fontId="3" fillId="0" borderId="10" xfId="0" applyNumberFormat="1" applyFont="1" applyFill="1" applyBorder="1" applyAlignment="1">
      <alignment horizontal="center" wrapText="1"/>
    </xf>
    <xf numFmtId="180" fontId="6" fillId="0" borderId="10" xfId="0" applyNumberFormat="1" applyFont="1" applyBorder="1" applyAlignment="1">
      <alignment horizontal="center" wrapText="1"/>
    </xf>
    <xf numFmtId="180" fontId="6" fillId="0" borderId="10" xfId="0" applyNumberFormat="1" applyFont="1" applyFill="1" applyBorder="1" applyAlignment="1">
      <alignment horizontal="center" wrapText="1"/>
    </xf>
    <xf numFmtId="0" fontId="7" fillId="0" borderId="0" xfId="0" applyFont="1" applyAlignment="1">
      <alignment/>
    </xf>
    <xf numFmtId="180" fontId="5" fillId="0" borderId="14" xfId="0" applyNumberFormat="1" applyFont="1" applyBorder="1" applyAlignment="1">
      <alignment horizontal="center" wrapText="1"/>
    </xf>
    <xf numFmtId="180" fontId="3" fillId="0" borderId="15" xfId="53" applyNumberFormat="1" applyFont="1" applyBorder="1" applyAlignment="1" applyProtection="1">
      <alignment vertical="center" wrapText="1"/>
      <protection/>
    </xf>
    <xf numFmtId="0" fontId="3" fillId="0" borderId="10" xfId="0" applyFont="1" applyBorder="1" applyAlignment="1">
      <alignment horizontal="center" vertical="center"/>
    </xf>
    <xf numFmtId="180" fontId="5" fillId="0" borderId="10" xfId="0" applyNumberFormat="1" applyFont="1" applyBorder="1" applyAlignment="1">
      <alignment horizontal="center" wrapText="1"/>
    </xf>
    <xf numFmtId="180" fontId="6" fillId="0" borderId="0" xfId="0" applyNumberFormat="1" applyFont="1" applyBorder="1" applyAlignment="1" applyProtection="1">
      <alignment horizontal="center" vertical="center" wrapText="1"/>
      <protection/>
    </xf>
    <xf numFmtId="187" fontId="13" fillId="0" borderId="16" xfId="0" applyNumberFormat="1" applyFont="1" applyFill="1" applyBorder="1" applyAlignment="1">
      <alignment horizontal="center" vertical="center" wrapText="1"/>
    </xf>
    <xf numFmtId="187" fontId="13" fillId="0" borderId="16" xfId="0" applyNumberFormat="1" applyFont="1" applyBorder="1" applyAlignment="1">
      <alignment horizontal="center" vertical="center" wrapText="1"/>
    </xf>
    <xf numFmtId="0" fontId="13" fillId="24" borderId="17" xfId="0" applyFont="1" applyFill="1" applyBorder="1" applyAlignment="1" applyProtection="1">
      <alignment horizontal="centerContinuous" vertical="center" wrapText="1"/>
      <protection/>
    </xf>
    <xf numFmtId="0" fontId="15" fillId="24" borderId="18" xfId="0" applyFont="1" applyFill="1" applyBorder="1" applyAlignment="1" applyProtection="1">
      <alignment horizontal="center" vertical="center" wrapText="1"/>
      <protection/>
    </xf>
    <xf numFmtId="0" fontId="14" fillId="24" borderId="18" xfId="0" applyFont="1" applyFill="1" applyBorder="1" applyAlignment="1" applyProtection="1">
      <alignment horizontal="center" vertical="center" wrapText="1"/>
      <protection/>
    </xf>
    <xf numFmtId="180" fontId="14" fillId="0" borderId="18" xfId="0" applyNumberFormat="1" applyFont="1" applyBorder="1" applyAlignment="1" applyProtection="1">
      <alignment vertical="center" wrapText="1"/>
      <protection/>
    </xf>
    <xf numFmtId="0" fontId="14" fillId="0" borderId="19" xfId="0" applyFont="1" applyFill="1" applyBorder="1" applyAlignment="1" applyProtection="1">
      <alignment vertical="center" wrapText="1"/>
      <protection/>
    </xf>
    <xf numFmtId="0" fontId="13" fillId="25" borderId="20" xfId="0" applyFont="1" applyFill="1" applyBorder="1" applyAlignment="1" applyProtection="1">
      <alignment horizontal="center" vertical="center" wrapText="1"/>
      <protection/>
    </xf>
    <xf numFmtId="0" fontId="15" fillId="25" borderId="10" xfId="0" applyFont="1" applyFill="1" applyBorder="1" applyAlignment="1" applyProtection="1">
      <alignment horizontal="center" vertical="center" wrapText="1"/>
      <protection/>
    </xf>
    <xf numFmtId="180" fontId="6" fillId="25" borderId="10" xfId="0" applyNumberFormat="1" applyFont="1" applyFill="1" applyBorder="1" applyAlignment="1" applyProtection="1">
      <alignment horizontal="right" vertical="center" wrapText="1"/>
      <protection/>
    </xf>
    <xf numFmtId="0" fontId="16" fillId="0" borderId="20" xfId="0" applyFont="1" applyBorder="1" applyAlignment="1" applyProtection="1">
      <alignment horizontal="left" vertical="center" wrapText="1"/>
      <protection/>
    </xf>
    <xf numFmtId="0" fontId="17" fillId="0" borderId="10" xfId="0" applyFont="1" applyBorder="1" applyAlignment="1" applyProtection="1">
      <alignment horizontal="center" vertical="center" wrapText="1"/>
      <protection/>
    </xf>
    <xf numFmtId="180" fontId="3" fillId="0" borderId="10" xfId="0" applyNumberFormat="1" applyFont="1" applyFill="1" applyBorder="1" applyAlignment="1" applyProtection="1">
      <alignment horizontal="right" vertical="center" wrapText="1"/>
      <protection/>
    </xf>
    <xf numFmtId="180" fontId="3" fillId="24" borderId="10" xfId="52" applyNumberFormat="1" applyFont="1" applyFill="1" applyBorder="1" applyAlignment="1" applyProtection="1">
      <alignment horizontal="right" vertical="center" wrapText="1"/>
      <protection/>
    </xf>
    <xf numFmtId="49" fontId="17" fillId="24" borderId="10" xfId="0" applyNumberFormat="1" applyFont="1" applyFill="1" applyBorder="1" applyAlignment="1" applyProtection="1">
      <alignment horizontal="center" vertical="center" wrapText="1"/>
      <protection/>
    </xf>
    <xf numFmtId="180" fontId="3" fillId="0" borderId="10" xfId="52" applyNumberFormat="1" applyFont="1" applyFill="1" applyBorder="1" applyAlignment="1" applyProtection="1">
      <alignment horizontal="right" vertical="center" wrapText="1"/>
      <protection/>
    </xf>
    <xf numFmtId="0" fontId="16" fillId="24" borderId="20" xfId="0" applyFont="1" applyFill="1" applyBorder="1" applyAlignment="1" applyProtection="1">
      <alignment horizontal="left" vertical="center" wrapText="1"/>
      <protection/>
    </xf>
    <xf numFmtId="0" fontId="17" fillId="24" borderId="10" xfId="0" applyFont="1" applyFill="1" applyBorder="1" applyAlignment="1" applyProtection="1">
      <alignment horizontal="center" vertical="center" wrapText="1"/>
      <protection/>
    </xf>
    <xf numFmtId="180" fontId="3" fillId="24" borderId="10" xfId="0" applyNumberFormat="1" applyFont="1" applyFill="1" applyBorder="1" applyAlignment="1" applyProtection="1">
      <alignment horizontal="right" vertical="center" wrapText="1"/>
      <protection/>
    </xf>
    <xf numFmtId="49" fontId="17" fillId="0" borderId="10" xfId="0" applyNumberFormat="1" applyFont="1" applyBorder="1" applyAlignment="1" applyProtection="1">
      <alignment horizontal="center" vertical="center" wrapText="1"/>
      <protection/>
    </xf>
    <xf numFmtId="49" fontId="16" fillId="0" borderId="20" xfId="0" applyNumberFormat="1" applyFont="1" applyBorder="1" applyAlignment="1">
      <alignment vertical="center" wrapText="1"/>
    </xf>
    <xf numFmtId="0" fontId="16" fillId="0" borderId="20" xfId="0" applyNumberFormat="1" applyFont="1" applyFill="1" applyBorder="1" applyAlignment="1" applyProtection="1">
      <alignment vertical="center" wrapText="1"/>
      <protection/>
    </xf>
    <xf numFmtId="180" fontId="16" fillId="0" borderId="20" xfId="53" applyNumberFormat="1" applyFont="1" applyBorder="1" applyAlignment="1" applyProtection="1">
      <alignment horizontal="left" vertical="center" wrapText="1"/>
      <protection/>
    </xf>
    <xf numFmtId="0" fontId="16" fillId="0" borderId="20" xfId="0" applyFont="1" applyBorder="1" applyAlignment="1">
      <alignment vertical="center" wrapText="1"/>
    </xf>
    <xf numFmtId="0" fontId="16" fillId="24" borderId="20" xfId="0" applyFont="1" applyFill="1" applyBorder="1" applyAlignment="1" applyProtection="1">
      <alignment vertical="center" wrapText="1"/>
      <protection/>
    </xf>
    <xf numFmtId="0" fontId="17" fillId="0" borderId="10" xfId="0" applyFont="1" applyFill="1" applyBorder="1" applyAlignment="1" applyProtection="1">
      <alignment horizontal="center" vertical="center" wrapText="1"/>
      <protection/>
    </xf>
    <xf numFmtId="49" fontId="19" fillId="0" borderId="0" xfId="0" applyNumberFormat="1" applyFont="1" applyFill="1" applyBorder="1" applyAlignment="1" applyProtection="1">
      <alignment horizontal="left" vertical="center" wrapTex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180" fontId="20" fillId="0" borderId="0" xfId="0" applyNumberFormat="1" applyFont="1" applyFill="1" applyBorder="1" applyAlignment="1" applyProtection="1">
      <alignment horizontal="right" vertical="center" wrapText="1"/>
      <protection/>
    </xf>
    <xf numFmtId="180" fontId="3" fillId="0" borderId="0" xfId="0" applyNumberFormat="1" applyFont="1" applyFill="1" applyBorder="1" applyAlignment="1" applyProtection="1">
      <alignment horizontal="right" vertical="center" wrapText="1"/>
      <protection/>
    </xf>
    <xf numFmtId="188" fontId="3" fillId="0" borderId="10" xfId="0" applyNumberFormat="1" applyFont="1" applyFill="1" applyBorder="1" applyAlignment="1" applyProtection="1">
      <alignment horizontal="right" vertical="center" wrapText="1"/>
      <protection/>
    </xf>
    <xf numFmtId="188" fontId="3" fillId="0" borderId="21" xfId="0" applyNumberFormat="1" applyFont="1" applyFill="1" applyBorder="1" applyAlignment="1" applyProtection="1">
      <alignment horizontal="right" vertical="center" wrapText="1"/>
      <protection/>
    </xf>
    <xf numFmtId="180" fontId="6" fillId="10" borderId="10" xfId="0" applyNumberFormat="1" applyFont="1" applyFill="1" applyBorder="1" applyAlignment="1" applyProtection="1">
      <alignment horizontal="right" vertical="center" wrapText="1"/>
      <protection/>
    </xf>
    <xf numFmtId="188" fontId="3" fillId="10" borderId="10" xfId="0" applyNumberFormat="1" applyFont="1" applyFill="1" applyBorder="1" applyAlignment="1" applyProtection="1">
      <alignment horizontal="right" vertical="center" wrapText="1"/>
      <protection/>
    </xf>
    <xf numFmtId="188" fontId="3" fillId="10" borderId="21" xfId="0" applyNumberFormat="1" applyFont="1" applyFill="1" applyBorder="1" applyAlignment="1" applyProtection="1">
      <alignment horizontal="right" vertical="center" wrapText="1"/>
      <protection/>
    </xf>
    <xf numFmtId="0" fontId="16" fillId="0" borderId="10" xfId="0" applyFont="1" applyFill="1" applyBorder="1" applyAlignment="1">
      <alignment wrapText="1"/>
    </xf>
    <xf numFmtId="188" fontId="3" fillId="25" borderId="10" xfId="0" applyNumberFormat="1" applyFont="1" applyFill="1" applyBorder="1" applyAlignment="1" applyProtection="1">
      <alignment horizontal="right" vertical="center" wrapText="1"/>
      <protection/>
    </xf>
    <xf numFmtId="188" fontId="3" fillId="25" borderId="21" xfId="0" applyNumberFormat="1" applyFont="1" applyFill="1" applyBorder="1" applyAlignment="1" applyProtection="1">
      <alignment horizontal="right" vertical="center" wrapText="1"/>
      <protection/>
    </xf>
    <xf numFmtId="0" fontId="13" fillId="10" borderId="20" xfId="0" applyFont="1" applyFill="1" applyBorder="1" applyAlignment="1" applyProtection="1">
      <alignment horizontal="left" vertical="center" wrapText="1"/>
      <protection/>
    </xf>
    <xf numFmtId="0" fontId="15" fillId="10" borderId="10" xfId="0" applyFont="1" applyFill="1" applyBorder="1" applyAlignment="1" applyProtection="1">
      <alignment horizontal="center" vertical="center" wrapText="1"/>
      <protection/>
    </xf>
    <xf numFmtId="49" fontId="13" fillId="10" borderId="20" xfId="0" applyNumberFormat="1" applyFont="1" applyFill="1" applyBorder="1" applyAlignment="1">
      <alignment vertical="center" wrapText="1"/>
    </xf>
    <xf numFmtId="0" fontId="13" fillId="10" borderId="20" xfId="0" applyFont="1" applyFill="1" applyBorder="1" applyAlignment="1" applyProtection="1">
      <alignment vertical="center" wrapText="1"/>
      <protection/>
    </xf>
    <xf numFmtId="0" fontId="13" fillId="11" borderId="20" xfId="0" applyFont="1" applyFill="1" applyBorder="1" applyAlignment="1">
      <alignment vertical="center" wrapText="1"/>
    </xf>
    <xf numFmtId="0" fontId="15" fillId="11" borderId="10" xfId="0" applyFont="1" applyFill="1" applyBorder="1" applyAlignment="1" applyProtection="1">
      <alignment horizontal="center" vertical="center" wrapText="1"/>
      <protection/>
    </xf>
    <xf numFmtId="180" fontId="6" fillId="11" borderId="10" xfId="0" applyNumberFormat="1" applyFont="1" applyFill="1" applyBorder="1" applyAlignment="1" applyProtection="1">
      <alignment horizontal="right" vertical="center" wrapText="1"/>
      <protection/>
    </xf>
    <xf numFmtId="188" fontId="6" fillId="11" borderId="10" xfId="0" applyNumberFormat="1" applyFont="1" applyFill="1" applyBorder="1" applyAlignment="1" applyProtection="1">
      <alignment horizontal="right" vertical="center" wrapText="1"/>
      <protection/>
    </xf>
    <xf numFmtId="188" fontId="6" fillId="11" borderId="21" xfId="0" applyNumberFormat="1" applyFont="1" applyFill="1" applyBorder="1" applyAlignment="1" applyProtection="1">
      <alignment horizontal="right" vertical="center" wrapText="1"/>
      <protection/>
    </xf>
    <xf numFmtId="188" fontId="6" fillId="10" borderId="10" xfId="0" applyNumberFormat="1" applyFont="1" applyFill="1" applyBorder="1" applyAlignment="1" applyProtection="1">
      <alignment horizontal="right" vertical="center" wrapText="1"/>
      <protection/>
    </xf>
    <xf numFmtId="188" fontId="6" fillId="10" borderId="21" xfId="0" applyNumberFormat="1" applyFont="1" applyFill="1" applyBorder="1" applyAlignment="1" applyProtection="1">
      <alignment horizontal="right" vertical="center" wrapText="1"/>
      <protection/>
    </xf>
    <xf numFmtId="188" fontId="6" fillId="25" borderId="10" xfId="0" applyNumberFormat="1" applyFont="1" applyFill="1" applyBorder="1" applyAlignment="1" applyProtection="1">
      <alignment horizontal="right" vertical="center" wrapText="1"/>
      <protection/>
    </xf>
    <xf numFmtId="188" fontId="6" fillId="25" borderId="21" xfId="0" applyNumberFormat="1" applyFont="1" applyFill="1" applyBorder="1" applyAlignment="1" applyProtection="1">
      <alignment horizontal="right" vertical="center" wrapText="1"/>
      <protection/>
    </xf>
    <xf numFmtId="0" fontId="6" fillId="0" borderId="10" xfId="0" applyFont="1" applyFill="1" applyBorder="1" applyAlignment="1">
      <alignment wrapText="1"/>
    </xf>
    <xf numFmtId="49" fontId="6" fillId="0" borderId="10" xfId="0" applyNumberFormat="1" applyFont="1" applyFill="1" applyBorder="1" applyAlignment="1">
      <alignment horizontal="center" wrapText="1"/>
    </xf>
    <xf numFmtId="180" fontId="6" fillId="0" borderId="10" xfId="0" applyNumberFormat="1" applyFont="1" applyFill="1" applyBorder="1" applyAlignment="1" applyProtection="1">
      <alignment horizontal="right" vertical="center" wrapText="1"/>
      <protection/>
    </xf>
    <xf numFmtId="188" fontId="6" fillId="0" borderId="10" xfId="0" applyNumberFormat="1" applyFont="1" applyFill="1" applyBorder="1" applyAlignment="1" applyProtection="1">
      <alignment horizontal="right" vertical="center" wrapText="1"/>
      <protection/>
    </xf>
    <xf numFmtId="188" fontId="6" fillId="0" borderId="21" xfId="0" applyNumberFormat="1" applyFont="1" applyFill="1" applyBorder="1" applyAlignment="1" applyProtection="1">
      <alignment horizontal="right" vertical="center" wrapText="1"/>
      <protection/>
    </xf>
    <xf numFmtId="0" fontId="3" fillId="0" borderId="1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 wrapText="1"/>
    </xf>
    <xf numFmtId="180" fontId="3" fillId="0" borderId="10" xfId="0" applyNumberFormat="1" applyFont="1" applyFill="1" applyBorder="1" applyAlignment="1" applyProtection="1">
      <alignment horizontal="center" vertical="center" wrapText="1"/>
      <protection/>
    </xf>
    <xf numFmtId="188" fontId="3" fillId="0" borderId="10" xfId="0" applyNumberFormat="1" applyFont="1" applyFill="1" applyBorder="1" applyAlignment="1" applyProtection="1">
      <alignment horizontal="center" vertical="center" wrapText="1"/>
      <protection/>
    </xf>
    <xf numFmtId="188" fontId="3" fillId="0" borderId="21" xfId="0" applyNumberFormat="1" applyFont="1" applyFill="1" applyBorder="1" applyAlignment="1" applyProtection="1">
      <alignment horizontal="center" vertical="center" wrapText="1"/>
      <protection/>
    </xf>
    <xf numFmtId="188" fontId="6" fillId="0" borderId="10" xfId="0" applyNumberFormat="1" applyFont="1" applyFill="1" applyBorder="1" applyAlignment="1" applyProtection="1">
      <alignment horizontal="center" vertical="center" wrapText="1"/>
      <protection/>
    </xf>
    <xf numFmtId="188" fontId="6" fillId="0" borderId="21" xfId="0" applyNumberFormat="1" applyFont="1" applyFill="1" applyBorder="1" applyAlignment="1" applyProtection="1">
      <alignment horizontal="center" vertical="center" wrapText="1"/>
      <protection/>
    </xf>
    <xf numFmtId="180" fontId="21" fillId="0" borderId="10" xfId="0" applyNumberFormat="1" applyFont="1" applyFill="1" applyBorder="1" applyAlignment="1">
      <alignment horizontal="center" wrapText="1"/>
    </xf>
    <xf numFmtId="180" fontId="22" fillId="0" borderId="10" xfId="0" applyNumberFormat="1" applyFont="1" applyFill="1" applyBorder="1" applyAlignment="1" applyProtection="1">
      <alignment horizontal="right" vertical="center" wrapText="1"/>
      <protection/>
    </xf>
    <xf numFmtId="0" fontId="8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16" fillId="0" borderId="0" xfId="0" applyNumberFormat="1" applyFont="1" applyFill="1" applyBorder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horizontal="center" vertical="center" wrapText="1"/>
      <protection/>
    </xf>
    <xf numFmtId="0" fontId="12" fillId="0" borderId="22" xfId="0" applyFont="1" applyBorder="1" applyAlignment="1" applyProtection="1">
      <alignment horizontal="center" vertical="center" wrapText="1"/>
      <protection/>
    </xf>
    <xf numFmtId="49" fontId="13" fillId="0" borderId="23" xfId="0" applyNumberFormat="1" applyFont="1" applyBorder="1" applyAlignment="1" applyProtection="1">
      <alignment horizontal="center" vertical="center" wrapText="1"/>
      <protection/>
    </xf>
    <xf numFmtId="49" fontId="13" fillId="0" borderId="24" xfId="0" applyNumberFormat="1" applyFont="1" applyBorder="1" applyAlignment="1" applyProtection="1">
      <alignment horizontal="center" vertical="center" wrapText="1"/>
      <protection/>
    </xf>
    <xf numFmtId="49" fontId="14" fillId="0" borderId="25" xfId="0" applyNumberFormat="1" applyFont="1" applyBorder="1" applyAlignment="1" applyProtection="1">
      <alignment horizontal="center" vertical="center" textRotation="90" wrapText="1"/>
      <protection/>
    </xf>
    <xf numFmtId="49" fontId="14" fillId="0" borderId="26" xfId="0" applyNumberFormat="1" applyFont="1" applyBorder="1" applyAlignment="1" applyProtection="1">
      <alignment horizontal="center" vertical="center" textRotation="90" wrapText="1"/>
      <protection/>
    </xf>
    <xf numFmtId="49" fontId="13" fillId="0" borderId="27" xfId="0" applyNumberFormat="1" applyFont="1" applyBorder="1" applyAlignment="1" applyProtection="1">
      <alignment horizontal="center" vertical="center" wrapText="1"/>
      <protection/>
    </xf>
    <xf numFmtId="49" fontId="13" fillId="0" borderId="16" xfId="0" applyNumberFormat="1" applyFont="1" applyBorder="1" applyAlignment="1" applyProtection="1">
      <alignment horizontal="center" vertical="center" wrapText="1"/>
      <protection/>
    </xf>
    <xf numFmtId="187" fontId="13" fillId="0" borderId="27" xfId="0" applyNumberFormat="1" applyFont="1" applyFill="1" applyBorder="1" applyAlignment="1">
      <alignment horizontal="center" vertical="center" wrapText="1"/>
    </xf>
    <xf numFmtId="187" fontId="13" fillId="0" borderId="16" xfId="0" applyNumberFormat="1" applyFont="1" applyFill="1" applyBorder="1" applyAlignment="1">
      <alignment horizontal="center" vertical="center" wrapText="1"/>
    </xf>
    <xf numFmtId="187" fontId="13" fillId="0" borderId="28" xfId="0" applyNumberFormat="1" applyFont="1" applyFill="1" applyBorder="1" applyAlignment="1">
      <alignment horizontal="center" vertical="center" wrapText="1"/>
    </xf>
    <xf numFmtId="187" fontId="13" fillId="0" borderId="29" xfId="0" applyNumberFormat="1" applyFont="1" applyFill="1" applyBorder="1" applyAlignment="1">
      <alignment horizontal="center" vertical="center" wrapText="1"/>
    </xf>
    <xf numFmtId="187" fontId="13" fillId="0" borderId="27" xfId="0" applyNumberFormat="1" applyFont="1" applyBorder="1" applyAlignment="1">
      <alignment horizontal="center" vertical="center" wrapText="1"/>
    </xf>
    <xf numFmtId="187" fontId="13" fillId="0" borderId="30" xfId="0" applyNumberFormat="1" applyFont="1" applyBorder="1" applyAlignment="1">
      <alignment horizontal="center" vertical="center" wrapText="1"/>
    </xf>
    <xf numFmtId="187" fontId="13" fillId="0" borderId="31" xfId="0" applyNumberFormat="1" applyFont="1" applyBorder="1" applyAlignment="1">
      <alignment horizontal="center" vertical="center" wrapText="1"/>
    </xf>
    <xf numFmtId="0" fontId="1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180" fontId="6" fillId="0" borderId="0" xfId="0" applyNumberFormat="1" applyFont="1" applyFill="1" applyBorder="1" applyAlignment="1" applyProtection="1">
      <alignment horizontal="center" vertical="center" wrapText="1"/>
      <protection/>
    </xf>
    <xf numFmtId="49" fontId="13" fillId="0" borderId="23" xfId="0" applyNumberFormat="1" applyFont="1" applyFill="1" applyBorder="1" applyAlignment="1" applyProtection="1">
      <alignment horizontal="center" vertical="center" wrapText="1"/>
      <protection/>
    </xf>
    <xf numFmtId="49" fontId="14" fillId="0" borderId="25" xfId="0" applyNumberFormat="1" applyFont="1" applyFill="1" applyBorder="1" applyAlignment="1" applyProtection="1">
      <alignment horizontal="center" vertical="center" textRotation="90" wrapText="1"/>
      <protection/>
    </xf>
    <xf numFmtId="49" fontId="13" fillId="0" borderId="27" xfId="0" applyNumberFormat="1" applyFont="1" applyFill="1" applyBorder="1" applyAlignment="1" applyProtection="1">
      <alignment horizontal="center" vertical="center" wrapText="1"/>
      <protection/>
    </xf>
    <xf numFmtId="187" fontId="13" fillId="0" borderId="30" xfId="0" applyNumberFormat="1" applyFont="1" applyFill="1" applyBorder="1" applyAlignment="1">
      <alignment horizontal="center" vertical="center" wrapText="1"/>
    </xf>
    <xf numFmtId="49" fontId="13" fillId="0" borderId="24" xfId="0" applyNumberFormat="1" applyFont="1" applyFill="1" applyBorder="1" applyAlignment="1" applyProtection="1">
      <alignment horizontal="center" vertical="center" wrapText="1"/>
      <protection/>
    </xf>
    <xf numFmtId="49" fontId="14" fillId="0" borderId="26" xfId="0" applyNumberFormat="1" applyFont="1" applyFill="1" applyBorder="1" applyAlignment="1" applyProtection="1">
      <alignment horizontal="center" vertical="center" textRotation="90" wrapText="1"/>
      <protection/>
    </xf>
    <xf numFmtId="49" fontId="13" fillId="0" borderId="16" xfId="0" applyNumberFormat="1" applyFont="1" applyFill="1" applyBorder="1" applyAlignment="1" applyProtection="1">
      <alignment horizontal="center" vertical="center" wrapText="1"/>
      <protection/>
    </xf>
    <xf numFmtId="187" fontId="13" fillId="0" borderId="31" xfId="0" applyNumberFormat="1" applyFont="1" applyFill="1" applyBorder="1" applyAlignment="1">
      <alignment horizontal="center" vertical="center" wrapText="1"/>
    </xf>
    <xf numFmtId="0" fontId="13" fillId="0" borderId="17" xfId="0" applyFont="1" applyFill="1" applyBorder="1" applyAlignment="1" applyProtection="1">
      <alignment horizontal="centerContinuous" vertical="center" wrapText="1"/>
      <protection/>
    </xf>
    <xf numFmtId="0" fontId="15" fillId="0" borderId="18" xfId="0" applyFont="1" applyFill="1" applyBorder="1" applyAlignment="1" applyProtection="1">
      <alignment horizontal="center" vertical="center" wrapText="1"/>
      <protection/>
    </xf>
    <xf numFmtId="0" fontId="14" fillId="0" borderId="18" xfId="0" applyFont="1" applyFill="1" applyBorder="1" applyAlignment="1" applyProtection="1">
      <alignment horizontal="center" vertical="center" wrapText="1"/>
      <protection/>
    </xf>
    <xf numFmtId="180" fontId="14" fillId="0" borderId="18" xfId="0" applyNumberFormat="1" applyFont="1" applyFill="1" applyBorder="1" applyAlignment="1" applyProtection="1">
      <alignment vertical="center" wrapText="1"/>
      <protection/>
    </xf>
    <xf numFmtId="0" fontId="13" fillId="0" borderId="20" xfId="0" applyFont="1" applyFill="1" applyBorder="1" applyAlignment="1" applyProtection="1">
      <alignment horizontal="center" vertical="center" wrapText="1"/>
      <protection/>
    </xf>
    <xf numFmtId="0" fontId="15" fillId="0" borderId="10" xfId="0" applyFont="1" applyFill="1" applyBorder="1" applyAlignment="1" applyProtection="1">
      <alignment horizontal="center" vertical="center" wrapText="1"/>
      <protection/>
    </xf>
    <xf numFmtId="0" fontId="13" fillId="0" borderId="20" xfId="0" applyFont="1" applyFill="1" applyBorder="1" applyAlignment="1" applyProtection="1">
      <alignment horizontal="left" vertical="center" wrapText="1"/>
      <protection/>
    </xf>
    <xf numFmtId="0" fontId="16" fillId="0" borderId="20" xfId="0" applyFont="1" applyFill="1" applyBorder="1" applyAlignment="1" applyProtection="1">
      <alignment horizontal="left" vertical="center" wrapText="1"/>
      <protection/>
    </xf>
    <xf numFmtId="49" fontId="17" fillId="0" borderId="10" xfId="0" applyNumberFormat="1" applyFont="1" applyFill="1" applyBorder="1" applyAlignment="1" applyProtection="1">
      <alignment horizontal="center" vertical="center" wrapText="1"/>
      <protection/>
    </xf>
    <xf numFmtId="49" fontId="16" fillId="0" borderId="20" xfId="0" applyNumberFormat="1" applyFont="1" applyFill="1" applyBorder="1" applyAlignment="1">
      <alignment vertical="center" wrapText="1"/>
    </xf>
    <xf numFmtId="180" fontId="16" fillId="0" borderId="20" xfId="53" applyNumberFormat="1" applyFont="1" applyFill="1" applyBorder="1" applyAlignment="1" applyProtection="1">
      <alignment horizontal="left" vertical="center" wrapText="1"/>
      <protection/>
    </xf>
    <xf numFmtId="49" fontId="13" fillId="0" borderId="20" xfId="0" applyNumberFormat="1" applyFont="1" applyFill="1" applyBorder="1" applyAlignment="1">
      <alignment vertical="center" wrapText="1"/>
    </xf>
    <xf numFmtId="0" fontId="13" fillId="0" borderId="20" xfId="0" applyFont="1" applyFill="1" applyBorder="1" applyAlignment="1" applyProtection="1">
      <alignment vertical="center" wrapText="1"/>
      <protection/>
    </xf>
    <xf numFmtId="0" fontId="16" fillId="0" borderId="20" xfId="0" applyFont="1" applyFill="1" applyBorder="1" applyAlignment="1">
      <alignment vertical="center" wrapText="1"/>
    </xf>
    <xf numFmtId="0" fontId="16" fillId="0" borderId="20" xfId="0" applyFont="1" applyFill="1" applyBorder="1" applyAlignment="1" applyProtection="1">
      <alignment vertical="center" wrapText="1"/>
      <protection/>
    </xf>
    <xf numFmtId="0" fontId="13" fillId="0" borderId="20" xfId="0" applyFont="1" applyFill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_zvit2011Доходи" xfId="52"/>
    <cellStyle name="Обычный_ZV1PIV98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6;&#1072;&#1073;&#1086;&#1095;&#1072;&#1103;\2015%20&#1088;&#1110;&#1082;\&#1056;&#1072;&#1073;&#1086;&#1090;&#1072;%20&#1082;&#1072;&#1078;&#1076;&#1099;&#1081;%20&#1076;&#1077;&#1085;&#1100;\&#1042;&#1080;&#1082;(2015&#1088;&#1110;&#1082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0-2012 (4)"/>
      <sheetName val="січень-липень(п)"/>
      <sheetName val="січень-липень"/>
      <sheetName val="липень"/>
      <sheetName val="січень-червень(п)"/>
      <sheetName val="січень-червень"/>
      <sheetName val="червень"/>
      <sheetName val="січень-травень(п)"/>
      <sheetName val="січень-травень"/>
      <sheetName val="травень"/>
      <sheetName val="січень-квітень(п)"/>
      <sheetName val="січень-квітень"/>
      <sheetName val="квітень"/>
      <sheetName val="січень-березень (2)"/>
      <sheetName val="березень (2)"/>
      <sheetName val="січень-березень(п)"/>
      <sheetName val="січень-березень"/>
      <sheetName val="березень"/>
      <sheetName val="січень-лютий(п)"/>
      <sheetName val="січень-лютий"/>
      <sheetName val="лютий"/>
      <sheetName val="січень (п)"/>
      <sheetName val="січень"/>
      <sheetName val="Лист 7"/>
      <sheetName val="Лист 6"/>
      <sheetName val="Лист 5"/>
      <sheetName val="Лист 4"/>
      <sheetName val="Лист 3"/>
      <sheetName val="Лист 2"/>
      <sheetName val="Лист 1"/>
      <sheetName val="мобілізовано"/>
      <sheetName val="Лист д"/>
      <sheetName val="Листд (2)"/>
      <sheetName val="Лист1 (7)"/>
      <sheetName val="Лист1 (6)"/>
      <sheetName val="Лист1 (5)"/>
      <sheetName val="Лист1 (4)"/>
      <sheetName val="Лист1 (2)"/>
      <sheetName val="Лист1"/>
      <sheetName val="Лист2"/>
    </sheetNames>
    <sheetDataSet>
      <sheetData sheetId="4">
        <row r="8">
          <cell r="C8">
            <v>115752.72</v>
          </cell>
        </row>
        <row r="9">
          <cell r="C9">
            <v>499.5</v>
          </cell>
        </row>
        <row r="11">
          <cell r="C11">
            <v>85.9</v>
          </cell>
        </row>
        <row r="12">
          <cell r="C12">
            <v>260.8</v>
          </cell>
        </row>
        <row r="13">
          <cell r="C13">
            <v>412.4</v>
          </cell>
        </row>
        <row r="17">
          <cell r="C17">
            <v>-5</v>
          </cell>
        </row>
        <row r="24">
          <cell r="C24">
            <v>25017.34542</v>
          </cell>
        </row>
        <row r="25">
          <cell r="C25">
            <v>58751.423279999995</v>
          </cell>
        </row>
        <row r="26">
          <cell r="C26">
            <v>449.21379</v>
          </cell>
        </row>
        <row r="27">
          <cell r="C27">
            <v>876.82356</v>
          </cell>
        </row>
        <row r="30">
          <cell r="C30">
            <v>2029.7</v>
          </cell>
        </row>
        <row r="31">
          <cell r="C31">
            <v>45.8</v>
          </cell>
        </row>
        <row r="32">
          <cell r="C32">
            <v>2935.7</v>
          </cell>
        </row>
        <row r="35">
          <cell r="C35">
            <v>0.7</v>
          </cell>
        </row>
        <row r="38">
          <cell r="C38">
            <v>219.4</v>
          </cell>
        </row>
        <row r="40">
          <cell r="C40">
            <v>0.5</v>
          </cell>
        </row>
        <row r="41">
          <cell r="C41">
            <v>435.3</v>
          </cell>
        </row>
        <row r="44">
          <cell r="C44">
            <v>5968.8</v>
          </cell>
        </row>
        <row r="45">
          <cell r="C45">
            <v>2048.1</v>
          </cell>
        </row>
        <row r="46">
          <cell r="C46">
            <v>260.4</v>
          </cell>
        </row>
        <row r="48">
          <cell r="C48">
            <v>110.4</v>
          </cell>
        </row>
        <row r="49">
          <cell r="C49">
            <v>27.6</v>
          </cell>
        </row>
      </sheetData>
      <sheetData sheetId="5">
        <row r="8">
          <cell r="C8">
            <v>249726</v>
          </cell>
          <cell r="D8">
            <v>139460</v>
          </cell>
          <cell r="E8">
            <v>137612.675058</v>
          </cell>
        </row>
        <row r="10">
          <cell r="C10">
            <v>19776</v>
          </cell>
          <cell r="D10">
            <v>16361.500000000002</v>
          </cell>
          <cell r="E10">
            <v>28898.3375</v>
          </cell>
        </row>
        <row r="11">
          <cell r="C11">
            <v>867.2</v>
          </cell>
          <cell r="D11">
            <v>458.2</v>
          </cell>
          <cell r="E11">
            <v>1883.6328</v>
          </cell>
        </row>
        <row r="13">
          <cell r="E13">
            <v>199.54084999999998</v>
          </cell>
        </row>
        <row r="14">
          <cell r="C14">
            <v>418.7</v>
          </cell>
          <cell r="D14">
            <v>179.60000000000002</v>
          </cell>
          <cell r="E14">
            <v>293.04342</v>
          </cell>
        </row>
        <row r="15">
          <cell r="C15">
            <v>674.9</v>
          </cell>
          <cell r="D15">
            <v>418</v>
          </cell>
          <cell r="E15">
            <v>255.06709000000004</v>
          </cell>
        </row>
        <row r="18">
          <cell r="C18">
            <v>63580</v>
          </cell>
          <cell r="D18">
            <v>47000</v>
          </cell>
          <cell r="E18">
            <v>48567.312040000004</v>
          </cell>
        </row>
        <row r="19">
          <cell r="E19">
            <v>0.452</v>
          </cell>
        </row>
        <row r="22">
          <cell r="C22">
            <v>591</v>
          </cell>
          <cell r="D22">
            <v>591</v>
          </cell>
          <cell r="E22">
            <v>531.50326</v>
          </cell>
        </row>
        <row r="23">
          <cell r="C23">
            <v>582</v>
          </cell>
          <cell r="D23">
            <v>0</v>
          </cell>
          <cell r="E23">
            <v>38.69001</v>
          </cell>
        </row>
        <row r="24">
          <cell r="C24">
            <v>0</v>
          </cell>
          <cell r="D24">
            <v>0</v>
          </cell>
          <cell r="E24">
            <v>11.934700000000001</v>
          </cell>
        </row>
        <row r="25">
          <cell r="C25">
            <v>1857</v>
          </cell>
          <cell r="D25">
            <v>1857</v>
          </cell>
          <cell r="E25">
            <v>3949.7835999999998</v>
          </cell>
        </row>
        <row r="26">
          <cell r="C26">
            <v>72570.2</v>
          </cell>
          <cell r="D26">
            <v>30400</v>
          </cell>
          <cell r="E26">
            <v>28549.614010000005</v>
          </cell>
        </row>
        <row r="27">
          <cell r="C27">
            <v>147175.1</v>
          </cell>
          <cell r="D27">
            <v>74550</v>
          </cell>
          <cell r="E27">
            <v>77690.54447</v>
          </cell>
        </row>
        <row r="28">
          <cell r="C28">
            <v>3843.3</v>
          </cell>
          <cell r="D28">
            <v>488.3</v>
          </cell>
          <cell r="E28">
            <v>773.80663</v>
          </cell>
        </row>
        <row r="29">
          <cell r="C29">
            <v>2486.8</v>
          </cell>
          <cell r="D29">
            <v>1020</v>
          </cell>
          <cell r="E29">
            <v>894.1999299999999</v>
          </cell>
        </row>
        <row r="30">
          <cell r="C30">
            <v>7982</v>
          </cell>
          <cell r="D30">
            <v>0</v>
          </cell>
          <cell r="E30">
            <v>25</v>
          </cell>
        </row>
        <row r="31">
          <cell r="C31">
            <v>393</v>
          </cell>
          <cell r="D31">
            <v>393</v>
          </cell>
          <cell r="E31">
            <v>537.65194</v>
          </cell>
        </row>
        <row r="32">
          <cell r="C32">
            <v>9298</v>
          </cell>
          <cell r="D32">
            <v>1970</v>
          </cell>
          <cell r="E32">
            <v>2058.9986200000003</v>
          </cell>
        </row>
        <row r="33">
          <cell r="C33">
            <v>99.2</v>
          </cell>
          <cell r="D33">
            <v>49.95</v>
          </cell>
          <cell r="E33">
            <v>39.675740000000005</v>
          </cell>
        </row>
        <row r="34">
          <cell r="E34">
            <v>-42.72832000000001</v>
          </cell>
        </row>
        <row r="35">
          <cell r="C35">
            <v>157971.3</v>
          </cell>
          <cell r="D35">
            <v>110452.5</v>
          </cell>
          <cell r="E35">
            <v>110873.10016</v>
          </cell>
        </row>
        <row r="37">
          <cell r="C37">
            <v>562.6</v>
          </cell>
          <cell r="D37">
            <v>235.9</v>
          </cell>
          <cell r="E37">
            <v>142.00649</v>
          </cell>
        </row>
        <row r="41">
          <cell r="C41">
            <v>485.6</v>
          </cell>
          <cell r="D41">
            <v>168.2</v>
          </cell>
          <cell r="E41">
            <v>211.783</v>
          </cell>
        </row>
        <row r="43">
          <cell r="C43">
            <v>3.8</v>
          </cell>
          <cell r="D43">
            <v>3</v>
          </cell>
          <cell r="E43">
            <v>60.974000000000004</v>
          </cell>
        </row>
        <row r="44">
          <cell r="C44">
            <v>1177</v>
          </cell>
          <cell r="D44">
            <v>345.6</v>
          </cell>
          <cell r="E44">
            <v>394.18977</v>
          </cell>
        </row>
        <row r="46">
          <cell r="C46">
            <v>12156.4</v>
          </cell>
          <cell r="D46">
            <v>5317</v>
          </cell>
          <cell r="E46">
            <v>10304.557660000002</v>
          </cell>
        </row>
        <row r="47">
          <cell r="C47">
            <v>4446.3</v>
          </cell>
          <cell r="D47">
            <v>2340</v>
          </cell>
          <cell r="E47">
            <v>1732.7941</v>
          </cell>
        </row>
        <row r="48">
          <cell r="C48">
            <v>550</v>
          </cell>
          <cell r="D48">
            <v>205.2</v>
          </cell>
          <cell r="E48">
            <v>2194.53878</v>
          </cell>
        </row>
        <row r="50">
          <cell r="C50">
            <v>244.5</v>
          </cell>
          <cell r="D50">
            <v>155.1</v>
          </cell>
          <cell r="E50">
            <v>184.43343000000002</v>
          </cell>
        </row>
        <row r="51">
          <cell r="C51">
            <v>51.7</v>
          </cell>
          <cell r="D51">
            <v>31.700000000000003</v>
          </cell>
          <cell r="E51">
            <v>216.53653</v>
          </cell>
        </row>
        <row r="52">
          <cell r="E52">
            <v>1.0194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57"/>
  <sheetViews>
    <sheetView view="pageBreakPreview" zoomScale="75" zoomScaleSheetLayoutView="75" zoomScalePageLayoutView="0" workbookViewId="0" topLeftCell="B1">
      <selection activeCell="B1" sqref="B1:H1"/>
    </sheetView>
  </sheetViews>
  <sheetFormatPr defaultColWidth="9.140625" defaultRowHeight="12.75"/>
  <cols>
    <col min="1" max="1" width="9.140625" style="0" hidden="1" customWidth="1"/>
    <col min="2" max="2" width="82.28125" style="0" customWidth="1"/>
    <col min="3" max="3" width="15.140625" style="0" customWidth="1"/>
    <col min="4" max="4" width="18.57421875" style="0" customWidth="1"/>
    <col min="5" max="5" width="14.140625" style="0" customWidth="1"/>
    <col min="6" max="6" width="11.57421875" style="0" customWidth="1"/>
    <col min="7" max="8" width="14.57421875" style="0" customWidth="1"/>
  </cols>
  <sheetData>
    <row r="1" spans="2:8" ht="72" customHeight="1">
      <c r="B1" s="107" t="s">
        <v>68</v>
      </c>
      <c r="C1" s="107"/>
      <c r="D1" s="107"/>
      <c r="E1" s="107"/>
      <c r="F1" s="107"/>
      <c r="G1" s="107"/>
      <c r="H1" s="107"/>
    </row>
    <row r="2" spans="2:8" ht="15.75">
      <c r="B2" s="108"/>
      <c r="C2" s="108"/>
      <c r="D2" s="108"/>
      <c r="E2" s="108"/>
      <c r="F2" s="108"/>
      <c r="G2" s="108"/>
      <c r="H2" s="108"/>
    </row>
    <row r="3" spans="2:8" ht="12.75">
      <c r="B3" s="109"/>
      <c r="C3" s="109"/>
      <c r="H3" s="36" t="s">
        <v>2</v>
      </c>
    </row>
    <row r="4" spans="2:8" ht="94.5">
      <c r="B4" s="2" t="s">
        <v>0</v>
      </c>
      <c r="C4" s="2" t="s">
        <v>1</v>
      </c>
      <c r="D4" s="2" t="s">
        <v>69</v>
      </c>
      <c r="E4" s="2" t="s">
        <v>70</v>
      </c>
      <c r="F4" s="2" t="s">
        <v>71</v>
      </c>
      <c r="G4" s="3" t="s">
        <v>31</v>
      </c>
      <c r="H4" s="3" t="s">
        <v>32</v>
      </c>
    </row>
    <row r="5" spans="2:8" ht="15.75">
      <c r="B5" s="1">
        <v>1</v>
      </c>
      <c r="C5" s="1">
        <v>2</v>
      </c>
      <c r="D5" s="1">
        <v>3</v>
      </c>
      <c r="E5" s="1">
        <v>4</v>
      </c>
      <c r="F5" s="1">
        <v>5</v>
      </c>
      <c r="G5" s="4">
        <v>6</v>
      </c>
      <c r="H5" s="4">
        <v>7</v>
      </c>
    </row>
    <row r="6" spans="2:8" ht="18.75">
      <c r="B6" s="6" t="s">
        <v>34</v>
      </c>
      <c r="C6" s="7"/>
      <c r="D6" s="8"/>
      <c r="E6" s="8"/>
      <c r="F6" s="9"/>
      <c r="G6" s="8"/>
      <c r="H6" s="9"/>
    </row>
    <row r="7" spans="2:8" ht="18.75">
      <c r="B7" s="6" t="s">
        <v>35</v>
      </c>
      <c r="C7" s="10">
        <v>100000</v>
      </c>
      <c r="D7" s="11">
        <f>D8+D11+D15+D14+D20</f>
        <v>496987.8</v>
      </c>
      <c r="E7" s="11">
        <f>E8+E11+E15+E14+E20</f>
        <v>496576.8</v>
      </c>
      <c r="F7" s="9">
        <f>E7/D7*100</f>
        <v>99.91730179292128</v>
      </c>
      <c r="G7" s="11">
        <f>G8+G11+G14+G15+G21</f>
        <v>474620.3</v>
      </c>
      <c r="H7" s="9">
        <f>E7-G7</f>
        <v>21956.5</v>
      </c>
    </row>
    <row r="8" spans="2:8" ht="37.5">
      <c r="B8" s="6" t="s">
        <v>36</v>
      </c>
      <c r="C8" s="10">
        <v>110000</v>
      </c>
      <c r="D8" s="11">
        <f>D9+D10</f>
        <v>298083</v>
      </c>
      <c r="E8" s="11">
        <f>E9+E10</f>
        <v>306488.69999999995</v>
      </c>
      <c r="F8" s="9">
        <f>E8/D8*100</f>
        <v>102.81991928422617</v>
      </c>
      <c r="G8" s="11">
        <f>G9+G10</f>
        <v>287013</v>
      </c>
      <c r="H8" s="9">
        <f>E8-G8</f>
        <v>19475.699999999953</v>
      </c>
    </row>
    <row r="9" spans="2:8" ht="18.75">
      <c r="B9" s="7" t="s">
        <v>37</v>
      </c>
      <c r="C9" s="12">
        <v>110100</v>
      </c>
      <c r="D9" s="9">
        <v>295913.8</v>
      </c>
      <c r="E9" s="9">
        <v>305552.1</v>
      </c>
      <c r="F9" s="9">
        <f>E9/D9*100</f>
        <v>103.25713096178684</v>
      </c>
      <c r="G9" s="9">
        <v>284641.1</v>
      </c>
      <c r="H9" s="9">
        <f>E9-G9</f>
        <v>20911</v>
      </c>
    </row>
    <row r="10" spans="2:8" ht="18.75">
      <c r="B10" s="7" t="s">
        <v>38</v>
      </c>
      <c r="C10" s="12">
        <v>110200</v>
      </c>
      <c r="D10" s="9">
        <v>2169.2</v>
      </c>
      <c r="E10" s="9">
        <v>936.6</v>
      </c>
      <c r="F10" s="9">
        <f>E10/D10*100</f>
        <v>43.17720818735018</v>
      </c>
      <c r="G10" s="9">
        <v>2371.9</v>
      </c>
      <c r="H10" s="9">
        <f>E10-G10</f>
        <v>-1435.3000000000002</v>
      </c>
    </row>
    <row r="11" spans="2:8" ht="20.25" customHeight="1">
      <c r="B11" s="6" t="s">
        <v>39</v>
      </c>
      <c r="C11" s="10">
        <v>130000</v>
      </c>
      <c r="D11" s="11">
        <f>D12+D13</f>
        <v>187167.69999999998</v>
      </c>
      <c r="E11" s="11">
        <f>E12+E13</f>
        <v>179960.4</v>
      </c>
      <c r="F11" s="9">
        <f aca="true" t="shared" si="0" ref="F11:F38">E11/D11*100</f>
        <v>96.14928216780994</v>
      </c>
      <c r="G11" s="11">
        <f>G12+G13</f>
        <v>176618</v>
      </c>
      <c r="H11" s="9">
        <f aca="true" t="shared" si="1" ref="H11:H38">E11-G11</f>
        <v>3342.399999999994</v>
      </c>
    </row>
    <row r="12" spans="2:8" ht="75">
      <c r="B12" s="7" t="s">
        <v>40</v>
      </c>
      <c r="C12" s="12" t="s">
        <v>41</v>
      </c>
      <c r="D12" s="9">
        <v>905.8</v>
      </c>
      <c r="E12" s="9">
        <v>1732.9</v>
      </c>
      <c r="F12" s="9">
        <f t="shared" si="0"/>
        <v>191.31154780304703</v>
      </c>
      <c r="G12" s="9">
        <v>1415</v>
      </c>
      <c r="H12" s="9">
        <f t="shared" si="1"/>
        <v>317.9000000000001</v>
      </c>
    </row>
    <row r="13" spans="2:8" ht="18.75">
      <c r="B13" s="7" t="s">
        <v>42</v>
      </c>
      <c r="C13" s="12">
        <v>130500</v>
      </c>
      <c r="D13" s="9">
        <v>186261.9</v>
      </c>
      <c r="E13" s="9">
        <v>178227.5</v>
      </c>
      <c r="F13" s="9">
        <f t="shared" si="0"/>
        <v>95.68650378848278</v>
      </c>
      <c r="G13" s="9">
        <v>175203</v>
      </c>
      <c r="H13" s="9">
        <f t="shared" si="1"/>
        <v>3024.5</v>
      </c>
    </row>
    <row r="14" spans="2:8" ht="18.75">
      <c r="B14" s="7" t="s">
        <v>44</v>
      </c>
      <c r="C14" s="12">
        <v>160100</v>
      </c>
      <c r="D14" s="9"/>
      <c r="E14" s="9">
        <v>-5</v>
      </c>
      <c r="F14" s="9"/>
      <c r="G14" s="9">
        <v>-58.9</v>
      </c>
      <c r="H14" s="9">
        <f>E14-G14</f>
        <v>53.9</v>
      </c>
    </row>
    <row r="15" spans="2:8" ht="18.75">
      <c r="B15" s="6" t="s">
        <v>43</v>
      </c>
      <c r="C15" s="10">
        <v>180000</v>
      </c>
      <c r="D15" s="11">
        <f>D16+D17+D18+D19</f>
        <v>11735.2</v>
      </c>
      <c r="E15" s="11">
        <f>E16+E17+E18+E19-0.1</f>
        <v>10131.999999999998</v>
      </c>
      <c r="F15" s="9">
        <f t="shared" si="0"/>
        <v>86.33853705092369</v>
      </c>
      <c r="G15" s="11">
        <f>G16+G17+G18+G19</f>
        <v>11047.5</v>
      </c>
      <c r="H15" s="9">
        <f t="shared" si="1"/>
        <v>-915.5000000000018</v>
      </c>
    </row>
    <row r="16" spans="2:8" ht="18.75">
      <c r="B16" s="7" t="s">
        <v>45</v>
      </c>
      <c r="C16" s="12">
        <v>180100</v>
      </c>
      <c r="D16" s="9"/>
      <c r="E16" s="9"/>
      <c r="F16" s="9"/>
      <c r="G16" s="13"/>
      <c r="H16" s="9"/>
    </row>
    <row r="17" spans="2:8" ht="18.75">
      <c r="B17" s="7" t="s">
        <v>46</v>
      </c>
      <c r="C17" s="12">
        <v>180200</v>
      </c>
      <c r="D17" s="9">
        <v>5485.3</v>
      </c>
      <c r="E17" s="9">
        <v>4206.9</v>
      </c>
      <c r="F17" s="9">
        <f t="shared" si="0"/>
        <v>76.69407325032358</v>
      </c>
      <c r="G17" s="9">
        <v>5386.5</v>
      </c>
      <c r="H17" s="9">
        <f t="shared" si="1"/>
        <v>-1179.6000000000004</v>
      </c>
    </row>
    <row r="18" spans="2:8" ht="18.75">
      <c r="B18" s="7" t="s">
        <v>47</v>
      </c>
      <c r="C18" s="12">
        <v>180300</v>
      </c>
      <c r="D18" s="9">
        <v>107.6</v>
      </c>
      <c r="E18" s="9">
        <v>78.5</v>
      </c>
      <c r="F18" s="9">
        <f t="shared" si="0"/>
        <v>72.95539033457248</v>
      </c>
      <c r="G18" s="9">
        <v>104.9</v>
      </c>
      <c r="H18" s="9">
        <f t="shared" si="1"/>
        <v>-26.400000000000006</v>
      </c>
    </row>
    <row r="19" spans="2:8" ht="18.75">
      <c r="B19" s="7" t="s">
        <v>48</v>
      </c>
      <c r="C19" s="12">
        <v>180400</v>
      </c>
      <c r="D19" s="9">
        <v>6142.3</v>
      </c>
      <c r="E19" s="9">
        <v>5846.7</v>
      </c>
      <c r="F19" s="9">
        <f t="shared" si="0"/>
        <v>95.18747049150969</v>
      </c>
      <c r="G19" s="9">
        <v>5556.1</v>
      </c>
      <c r="H19" s="9">
        <f t="shared" si="1"/>
        <v>290.59999999999945</v>
      </c>
    </row>
    <row r="20" spans="2:8" ht="18.75">
      <c r="B20" s="7" t="s">
        <v>49</v>
      </c>
      <c r="C20" s="10">
        <v>190000</v>
      </c>
      <c r="D20" s="11">
        <f>D21</f>
        <v>1.9</v>
      </c>
      <c r="E20" s="11">
        <f>E21</f>
        <v>0.7</v>
      </c>
      <c r="F20" s="9">
        <f t="shared" si="0"/>
        <v>36.84210526315789</v>
      </c>
      <c r="G20" s="11">
        <f>G21</f>
        <v>0.7</v>
      </c>
      <c r="H20" s="9">
        <f t="shared" si="1"/>
        <v>0</v>
      </c>
    </row>
    <row r="21" spans="2:8" ht="18.75">
      <c r="B21" s="7" t="s">
        <v>50</v>
      </c>
      <c r="C21" s="12">
        <v>190400</v>
      </c>
      <c r="D21" s="9">
        <v>1.9</v>
      </c>
      <c r="E21" s="9">
        <v>0.7</v>
      </c>
      <c r="F21" s="9">
        <f t="shared" si="0"/>
        <v>36.84210526315789</v>
      </c>
      <c r="G21" s="9">
        <v>0.7</v>
      </c>
      <c r="H21" s="9">
        <f t="shared" si="1"/>
        <v>0</v>
      </c>
    </row>
    <row r="22" spans="2:8" ht="18.75">
      <c r="B22" s="6" t="s">
        <v>51</v>
      </c>
      <c r="C22" s="10">
        <v>200000</v>
      </c>
      <c r="D22" s="11">
        <f>D23+D28+D33</f>
        <v>18416.7</v>
      </c>
      <c r="E22" s="11">
        <f>E23+E28+E33</f>
        <v>19510</v>
      </c>
      <c r="F22" s="9">
        <f t="shared" si="0"/>
        <v>105.93645984351159</v>
      </c>
      <c r="G22" s="11">
        <f>G23+G28+G33</f>
        <v>17601.1</v>
      </c>
      <c r="H22" s="9">
        <f t="shared" si="1"/>
        <v>1908.9000000000015</v>
      </c>
    </row>
    <row r="23" spans="2:8" ht="18.75">
      <c r="B23" s="7" t="s">
        <v>52</v>
      </c>
      <c r="C23" s="10">
        <v>210000</v>
      </c>
      <c r="D23" s="11">
        <f>D24+D26+D27</f>
        <v>1744.4</v>
      </c>
      <c r="E23" s="11">
        <f>E24+E26+E27</f>
        <v>1766.3000000000002</v>
      </c>
      <c r="F23" s="9">
        <f t="shared" si="0"/>
        <v>101.25544599862417</v>
      </c>
      <c r="G23" s="11">
        <f>G24+G26+G27</f>
        <v>1829.3</v>
      </c>
      <c r="H23" s="9">
        <f t="shared" si="1"/>
        <v>-62.99999999999977</v>
      </c>
    </row>
    <row r="24" spans="2:8" ht="37.5">
      <c r="B24" s="7" t="s">
        <v>53</v>
      </c>
      <c r="C24" s="12">
        <v>210103</v>
      </c>
      <c r="D24" s="9">
        <v>648.4</v>
      </c>
      <c r="E24" s="9">
        <v>815.1</v>
      </c>
      <c r="F24" s="9">
        <f t="shared" si="0"/>
        <v>125.70943861813697</v>
      </c>
      <c r="G24" s="9">
        <v>648.4</v>
      </c>
      <c r="H24" s="9">
        <f t="shared" si="1"/>
        <v>166.70000000000005</v>
      </c>
    </row>
    <row r="25" spans="2:8" ht="18.75">
      <c r="B25" s="7" t="s">
        <v>54</v>
      </c>
      <c r="C25" s="12">
        <v>210805</v>
      </c>
      <c r="D25" s="13"/>
      <c r="E25" s="9"/>
      <c r="F25" s="9"/>
      <c r="G25" s="9"/>
      <c r="H25" s="9"/>
    </row>
    <row r="26" spans="2:8" ht="75">
      <c r="B26" s="7" t="s">
        <v>55</v>
      </c>
      <c r="C26" s="12">
        <v>210809</v>
      </c>
      <c r="D26" s="9">
        <v>10.6</v>
      </c>
      <c r="E26" s="9">
        <v>3.2</v>
      </c>
      <c r="F26" s="9">
        <f t="shared" si="0"/>
        <v>30.188679245283023</v>
      </c>
      <c r="G26" s="9">
        <v>3.6</v>
      </c>
      <c r="H26" s="9">
        <f t="shared" si="1"/>
        <v>-0.3999999999999999</v>
      </c>
    </row>
    <row r="27" spans="2:8" ht="18.75">
      <c r="B27" s="7" t="s">
        <v>56</v>
      </c>
      <c r="C27" s="12">
        <v>210811</v>
      </c>
      <c r="D27" s="9">
        <v>1085.4</v>
      </c>
      <c r="E27" s="9">
        <v>948</v>
      </c>
      <c r="F27" s="9">
        <f t="shared" si="0"/>
        <v>87.34107241569927</v>
      </c>
      <c r="G27" s="9">
        <v>1177.3</v>
      </c>
      <c r="H27" s="9">
        <f t="shared" si="1"/>
        <v>-229.29999999999995</v>
      </c>
    </row>
    <row r="28" spans="2:8" ht="37.5">
      <c r="B28" s="6" t="s">
        <v>57</v>
      </c>
      <c r="C28" s="10">
        <v>220000</v>
      </c>
      <c r="D28" s="11">
        <f>D29+D31+D32</f>
        <v>16209.2</v>
      </c>
      <c r="E28" s="11">
        <f>E29+E31+E32-0.1</f>
        <v>17574.7</v>
      </c>
      <c r="F28" s="9">
        <f>E28/D28*100</f>
        <v>108.42422821607482</v>
      </c>
      <c r="G28" s="11">
        <f>G29+G31+G32</f>
        <v>15379.2</v>
      </c>
      <c r="H28" s="9">
        <f t="shared" si="1"/>
        <v>2195.5</v>
      </c>
    </row>
    <row r="29" spans="2:8" ht="18.75">
      <c r="B29" s="6" t="s">
        <v>58</v>
      </c>
      <c r="C29" s="10">
        <v>220100</v>
      </c>
      <c r="D29" s="11">
        <f>D30</f>
        <v>11710.7</v>
      </c>
      <c r="E29" s="11">
        <f>E30</f>
        <v>12369.6</v>
      </c>
      <c r="F29" s="9">
        <f>E29/D29*100</f>
        <v>105.62647834886043</v>
      </c>
      <c r="G29" s="11">
        <f>G30</f>
        <v>10379.5</v>
      </c>
      <c r="H29" s="9">
        <f t="shared" si="1"/>
        <v>1990.1000000000004</v>
      </c>
    </row>
    <row r="30" spans="2:8" ht="93.75">
      <c r="B30" s="5" t="s">
        <v>58</v>
      </c>
      <c r="C30" s="14" t="s">
        <v>65</v>
      </c>
      <c r="D30" s="9">
        <v>11710.7</v>
      </c>
      <c r="E30" s="9">
        <v>12369.6</v>
      </c>
      <c r="F30" s="9">
        <f t="shared" si="0"/>
        <v>105.62647834886043</v>
      </c>
      <c r="G30" s="9">
        <v>10379.5</v>
      </c>
      <c r="H30" s="9">
        <f t="shared" si="1"/>
        <v>1990.1000000000004</v>
      </c>
    </row>
    <row r="31" spans="2:8" ht="45" customHeight="1">
      <c r="B31" s="7" t="s">
        <v>59</v>
      </c>
      <c r="C31" s="12">
        <v>220804</v>
      </c>
      <c r="D31" s="9">
        <v>3210</v>
      </c>
      <c r="E31" s="9">
        <v>4533.5</v>
      </c>
      <c r="F31" s="9">
        <f t="shared" si="0"/>
        <v>141.23052959501558</v>
      </c>
      <c r="G31" s="9">
        <v>4025.2</v>
      </c>
      <c r="H31" s="9">
        <f t="shared" si="1"/>
        <v>508.3000000000002</v>
      </c>
    </row>
    <row r="32" spans="2:8" ht="18.75">
      <c r="B32" s="7" t="s">
        <v>60</v>
      </c>
      <c r="C32" s="12">
        <v>220900</v>
      </c>
      <c r="D32" s="9">
        <v>1288.5</v>
      </c>
      <c r="E32" s="9">
        <v>671.7</v>
      </c>
      <c r="F32" s="9">
        <f t="shared" si="0"/>
        <v>52.13038416763679</v>
      </c>
      <c r="G32" s="9">
        <v>974.5</v>
      </c>
      <c r="H32" s="9">
        <f t="shared" si="1"/>
        <v>-302.79999999999995</v>
      </c>
    </row>
    <row r="33" spans="2:8" ht="18.75">
      <c r="B33" s="6" t="s">
        <v>61</v>
      </c>
      <c r="C33" s="10">
        <v>240000</v>
      </c>
      <c r="D33" s="11">
        <f>D34</f>
        <v>463.1</v>
      </c>
      <c r="E33" s="11">
        <f>E34</f>
        <v>169</v>
      </c>
      <c r="F33" s="9">
        <f t="shared" si="0"/>
        <v>36.49319801338803</v>
      </c>
      <c r="G33" s="11">
        <f>G34</f>
        <v>392.6</v>
      </c>
      <c r="H33" s="9">
        <f t="shared" si="1"/>
        <v>-223.60000000000002</v>
      </c>
    </row>
    <row r="34" spans="2:8" ht="18.75">
      <c r="B34" s="7" t="s">
        <v>54</v>
      </c>
      <c r="C34" s="12">
        <v>240600</v>
      </c>
      <c r="D34" s="9">
        <v>463.1</v>
      </c>
      <c r="E34" s="9">
        <v>169</v>
      </c>
      <c r="F34" s="9">
        <f t="shared" si="0"/>
        <v>36.49319801338803</v>
      </c>
      <c r="G34" s="9">
        <v>392.6</v>
      </c>
      <c r="H34" s="9">
        <f t="shared" si="1"/>
        <v>-223.60000000000002</v>
      </c>
    </row>
    <row r="35" spans="2:8" ht="18.75">
      <c r="B35" s="15" t="s">
        <v>62</v>
      </c>
      <c r="C35" s="16">
        <v>300000</v>
      </c>
      <c r="D35" s="17">
        <f>D36+D37</f>
        <v>56</v>
      </c>
      <c r="E35" s="17">
        <f>E36+E37</f>
        <v>53.9</v>
      </c>
      <c r="F35" s="9">
        <f t="shared" si="0"/>
        <v>96.25</v>
      </c>
      <c r="G35" s="17">
        <f>G36+G37</f>
        <v>49.300000000000004</v>
      </c>
      <c r="H35" s="9">
        <f t="shared" si="1"/>
        <v>4.599999999999994</v>
      </c>
    </row>
    <row r="36" spans="2:8" ht="75">
      <c r="B36" s="5" t="s">
        <v>63</v>
      </c>
      <c r="C36" s="18">
        <v>310102</v>
      </c>
      <c r="D36" s="19">
        <v>56</v>
      </c>
      <c r="E36" s="40">
        <v>52.9</v>
      </c>
      <c r="F36" s="37">
        <f t="shared" si="0"/>
        <v>94.46428571428571</v>
      </c>
      <c r="G36" s="21">
        <v>48.6</v>
      </c>
      <c r="H36" s="9">
        <f t="shared" si="1"/>
        <v>4.299999999999997</v>
      </c>
    </row>
    <row r="37" spans="2:8" ht="37.5">
      <c r="B37" s="38" t="s">
        <v>72</v>
      </c>
      <c r="C37" s="39">
        <v>310200</v>
      </c>
      <c r="D37" s="19"/>
      <c r="E37" s="40">
        <v>1</v>
      </c>
      <c r="F37" s="37"/>
      <c r="G37" s="21">
        <v>0.7</v>
      </c>
      <c r="H37" s="9">
        <f t="shared" si="1"/>
        <v>0.30000000000000004</v>
      </c>
    </row>
    <row r="38" spans="2:8" ht="18.75">
      <c r="B38" s="22" t="s">
        <v>64</v>
      </c>
      <c r="C38" s="23"/>
      <c r="D38" s="24">
        <f>D7+D22+D35</f>
        <v>515460.5</v>
      </c>
      <c r="E38" s="24">
        <f>E7+E22+E35</f>
        <v>516140.7</v>
      </c>
      <c r="F38" s="11">
        <f t="shared" si="0"/>
        <v>100.13195967489266</v>
      </c>
      <c r="G38" s="24">
        <f>G7+G22+G35-0.1</f>
        <v>492270.6</v>
      </c>
      <c r="H38" s="25">
        <f t="shared" si="1"/>
        <v>23870.100000000035</v>
      </c>
    </row>
    <row r="39" spans="2:8" ht="18.75">
      <c r="B39" s="26" t="s">
        <v>67</v>
      </c>
      <c r="C39" s="27"/>
      <c r="D39" s="28"/>
      <c r="E39" s="28"/>
      <c r="F39" s="28"/>
      <c r="G39" s="29"/>
      <c r="H39" s="29"/>
    </row>
    <row r="40" spans="2:8" ht="18.75">
      <c r="B40" s="30" t="s">
        <v>3</v>
      </c>
      <c r="C40" s="31" t="s">
        <v>12</v>
      </c>
      <c r="D40" s="32">
        <v>32638.7</v>
      </c>
      <c r="E40" s="32">
        <v>30919.9</v>
      </c>
      <c r="F40" s="32">
        <f aca="true" t="shared" si="2" ref="F40:F45">E40/D40*100</f>
        <v>94.733858885311</v>
      </c>
      <c r="G40" s="33">
        <v>29447.6</v>
      </c>
      <c r="H40" s="33">
        <f aca="true" t="shared" si="3" ref="H40:H47">E40-G40</f>
        <v>1472.300000000003</v>
      </c>
    </row>
    <row r="41" spans="2:8" ht="18.75">
      <c r="B41" s="30" t="s">
        <v>4</v>
      </c>
      <c r="C41" s="31" t="s">
        <v>13</v>
      </c>
      <c r="D41" s="32">
        <v>550584.2</v>
      </c>
      <c r="E41" s="32">
        <v>519647.9</v>
      </c>
      <c r="F41" s="32">
        <f t="shared" si="2"/>
        <v>94.3811863834814</v>
      </c>
      <c r="G41" s="33">
        <v>439829</v>
      </c>
      <c r="H41" s="33">
        <f t="shared" si="3"/>
        <v>79818.90000000002</v>
      </c>
    </row>
    <row r="42" spans="2:8" ht="18.75">
      <c r="B42" s="30" t="s">
        <v>5</v>
      </c>
      <c r="C42" s="31" t="s">
        <v>14</v>
      </c>
      <c r="D42" s="32">
        <v>119624.5</v>
      </c>
      <c r="E42" s="32">
        <v>115129.9</v>
      </c>
      <c r="F42" s="32">
        <f t="shared" si="2"/>
        <v>96.24274291637582</v>
      </c>
      <c r="G42" s="33">
        <v>109729.9</v>
      </c>
      <c r="H42" s="33">
        <f t="shared" si="3"/>
        <v>5400</v>
      </c>
    </row>
    <row r="43" spans="2:8" ht="18.75">
      <c r="B43" s="30" t="s">
        <v>6</v>
      </c>
      <c r="C43" s="31" t="s">
        <v>15</v>
      </c>
      <c r="D43" s="32">
        <v>15261.1</v>
      </c>
      <c r="E43" s="32">
        <v>11798.4</v>
      </c>
      <c r="F43" s="32">
        <f t="shared" si="2"/>
        <v>77.31028562816572</v>
      </c>
      <c r="G43" s="33">
        <v>15722.7</v>
      </c>
      <c r="H43" s="33">
        <f t="shared" si="3"/>
        <v>-3924.300000000001</v>
      </c>
    </row>
    <row r="44" spans="2:8" ht="18.75">
      <c r="B44" s="30" t="s">
        <v>7</v>
      </c>
      <c r="C44" s="31" t="s">
        <v>16</v>
      </c>
      <c r="D44" s="32">
        <v>12449.4</v>
      </c>
      <c r="E44" s="32">
        <v>10885</v>
      </c>
      <c r="F44" s="32">
        <f t="shared" si="2"/>
        <v>87.43393255899883</v>
      </c>
      <c r="G44" s="33">
        <v>13989.2</v>
      </c>
      <c r="H44" s="33">
        <f t="shared" si="3"/>
        <v>-3104.2000000000007</v>
      </c>
    </row>
    <row r="45" spans="2:8" ht="18.75">
      <c r="B45" s="30" t="s">
        <v>8</v>
      </c>
      <c r="C45" s="31" t="s">
        <v>17</v>
      </c>
      <c r="D45" s="32">
        <v>21880.4</v>
      </c>
      <c r="E45" s="32">
        <v>20593.9</v>
      </c>
      <c r="F45" s="32">
        <f t="shared" si="2"/>
        <v>94.12030858668031</v>
      </c>
      <c r="G45" s="33">
        <v>20137.9</v>
      </c>
      <c r="H45" s="33">
        <f t="shared" si="3"/>
        <v>456</v>
      </c>
    </row>
    <row r="46" spans="2:8" ht="18.75">
      <c r="B46" s="30" t="s">
        <v>9</v>
      </c>
      <c r="C46" s="31" t="s">
        <v>18</v>
      </c>
      <c r="D46" s="32">
        <v>94.2</v>
      </c>
      <c r="E46" s="32">
        <v>10</v>
      </c>
      <c r="F46" s="32">
        <f>E46/D46*100</f>
        <v>10.615711252653927</v>
      </c>
      <c r="G46" s="33">
        <v>54.4</v>
      </c>
      <c r="H46" s="33">
        <f t="shared" si="3"/>
        <v>-44.4</v>
      </c>
    </row>
    <row r="47" spans="2:8" ht="18.75">
      <c r="B47" s="30" t="s">
        <v>10</v>
      </c>
      <c r="C47" s="31" t="s">
        <v>19</v>
      </c>
      <c r="D47" s="32">
        <v>55</v>
      </c>
      <c r="E47" s="32">
        <v>55</v>
      </c>
      <c r="F47" s="32">
        <f>E47/D47*100</f>
        <v>100</v>
      </c>
      <c r="G47" s="33"/>
      <c r="H47" s="33">
        <f t="shared" si="3"/>
        <v>55</v>
      </c>
    </row>
    <row r="48" spans="2:8" ht="18.75">
      <c r="B48" s="26" t="s">
        <v>20</v>
      </c>
      <c r="C48" s="27"/>
      <c r="D48" s="34">
        <f>SUM(D40:D47)</f>
        <v>752587.4999999999</v>
      </c>
      <c r="E48" s="34">
        <f>SUM(E40:E47)</f>
        <v>709040.0000000001</v>
      </c>
      <c r="F48" s="34">
        <f>E48/D48*100</f>
        <v>94.21362964439354</v>
      </c>
      <c r="G48" s="35">
        <f>SUM(G40:G47)</f>
        <v>628910.7</v>
      </c>
      <c r="H48" s="35">
        <f>E48-G48</f>
        <v>80129.30000000016</v>
      </c>
    </row>
    <row r="49" spans="2:8" ht="18.75">
      <c r="B49" s="26" t="s">
        <v>11</v>
      </c>
      <c r="C49" s="31"/>
      <c r="D49" s="32"/>
      <c r="E49" s="32"/>
      <c r="F49" s="32"/>
      <c r="G49" s="33"/>
      <c r="H49" s="33"/>
    </row>
    <row r="50" spans="2:8" ht="18.75">
      <c r="B50" s="30" t="s">
        <v>4</v>
      </c>
      <c r="C50" s="31" t="s">
        <v>13</v>
      </c>
      <c r="D50" s="32">
        <v>15149.9</v>
      </c>
      <c r="E50" s="32">
        <v>9485</v>
      </c>
      <c r="F50" s="32">
        <f aca="true" t="shared" si="4" ref="F50:F57">E50/D50*100</f>
        <v>62.607673978046066</v>
      </c>
      <c r="G50" s="33">
        <v>16624.4</v>
      </c>
      <c r="H50" s="33">
        <f aca="true" t="shared" si="5" ref="H50:H57">E50-G50</f>
        <v>-7139.4000000000015</v>
      </c>
    </row>
    <row r="51" spans="2:8" ht="18.75">
      <c r="B51" s="30" t="s">
        <v>5</v>
      </c>
      <c r="C51" s="31" t="s">
        <v>14</v>
      </c>
      <c r="D51" s="32">
        <v>1500</v>
      </c>
      <c r="E51" s="32">
        <v>1437</v>
      </c>
      <c r="F51" s="32">
        <f t="shared" si="4"/>
        <v>95.8</v>
      </c>
      <c r="G51" s="33">
        <v>432</v>
      </c>
      <c r="H51" s="33">
        <f t="shared" si="5"/>
        <v>1005</v>
      </c>
    </row>
    <row r="52" spans="2:8" ht="18.75">
      <c r="B52" s="30" t="s">
        <v>7</v>
      </c>
      <c r="C52" s="31" t="s">
        <v>16</v>
      </c>
      <c r="D52" s="32">
        <v>601.2</v>
      </c>
      <c r="E52" s="32">
        <v>119.9</v>
      </c>
      <c r="F52" s="32">
        <f t="shared" si="4"/>
        <v>19.943446440452426</v>
      </c>
      <c r="G52" s="33"/>
      <c r="H52" s="33">
        <f t="shared" si="5"/>
        <v>119.9</v>
      </c>
    </row>
    <row r="53" spans="2:8" ht="18.75">
      <c r="B53" s="30" t="s">
        <v>8</v>
      </c>
      <c r="C53" s="31" t="s">
        <v>17</v>
      </c>
      <c r="D53" s="32">
        <v>586.9</v>
      </c>
      <c r="E53" s="32">
        <v>47.4</v>
      </c>
      <c r="F53" s="32">
        <f t="shared" si="4"/>
        <v>8.07633327653774</v>
      </c>
      <c r="G53" s="33">
        <v>349.8</v>
      </c>
      <c r="H53" s="33">
        <f t="shared" si="5"/>
        <v>-302.40000000000003</v>
      </c>
    </row>
    <row r="54" spans="2:8" ht="18.75">
      <c r="B54" s="30" t="s">
        <v>21</v>
      </c>
      <c r="C54" s="31" t="s">
        <v>25</v>
      </c>
      <c r="D54" s="32">
        <v>4728.8</v>
      </c>
      <c r="E54" s="32">
        <v>4728.8</v>
      </c>
      <c r="F54" s="32">
        <f t="shared" si="4"/>
        <v>100</v>
      </c>
      <c r="G54" s="33">
        <v>32086.3</v>
      </c>
      <c r="H54" s="33">
        <f t="shared" si="5"/>
        <v>-27357.5</v>
      </c>
    </row>
    <row r="55" spans="2:8" ht="18.75">
      <c r="B55" s="30" t="s">
        <v>22</v>
      </c>
      <c r="C55" s="31" t="s">
        <v>26</v>
      </c>
      <c r="D55" s="32">
        <v>4041.9</v>
      </c>
      <c r="E55" s="32">
        <v>2635.2</v>
      </c>
      <c r="F55" s="32">
        <f t="shared" si="4"/>
        <v>65.19706078824315</v>
      </c>
      <c r="G55" s="33">
        <v>3778</v>
      </c>
      <c r="H55" s="33">
        <f t="shared" si="5"/>
        <v>-1142.8000000000002</v>
      </c>
    </row>
    <row r="56" spans="2:8" ht="18.75">
      <c r="B56" s="26" t="s">
        <v>23</v>
      </c>
      <c r="C56" s="27"/>
      <c r="D56" s="34">
        <f>SUM(D50:D55)</f>
        <v>26608.700000000004</v>
      </c>
      <c r="E56" s="34">
        <f>SUM(E50:E55)</f>
        <v>18453.3</v>
      </c>
      <c r="F56" s="34">
        <f t="shared" si="4"/>
        <v>69.35062592310032</v>
      </c>
      <c r="G56" s="35">
        <f>SUM(G50:G55)</f>
        <v>53270.5</v>
      </c>
      <c r="H56" s="35">
        <f t="shared" si="5"/>
        <v>-34817.2</v>
      </c>
    </row>
    <row r="57" spans="2:8" ht="18.75">
      <c r="B57" s="26" t="s">
        <v>24</v>
      </c>
      <c r="C57" s="27"/>
      <c r="D57" s="34">
        <f>D48+D56</f>
        <v>779196.1999999998</v>
      </c>
      <c r="E57" s="34">
        <f>E48+E56</f>
        <v>727493.3000000002</v>
      </c>
      <c r="F57" s="34">
        <f t="shared" si="4"/>
        <v>93.3645851968991</v>
      </c>
      <c r="G57" s="35">
        <f>G48+G56</f>
        <v>682181.2</v>
      </c>
      <c r="H57" s="35">
        <f t="shared" si="5"/>
        <v>45312.10000000021</v>
      </c>
    </row>
  </sheetData>
  <sheetProtection/>
  <mergeCells count="3">
    <mergeCell ref="B1:H1"/>
    <mergeCell ref="B2:H2"/>
    <mergeCell ref="B3:C3"/>
  </mergeCells>
  <printOptions/>
  <pageMargins left="0.5118110236220472" right="0.4724409448818898" top="0.45" bottom="0.41" header="1" footer="0.27"/>
  <pageSetup horizontalDpi="600" verticalDpi="600" orientation="portrait" paperSize="9" scale="50" r:id="rId1"/>
  <rowBreaks count="2" manualBreakCount="2">
    <brk id="57" min="1" max="7" man="1"/>
    <brk id="58" min="1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H59"/>
  <sheetViews>
    <sheetView view="pageBreakPreview" zoomScale="75" zoomScaleSheetLayoutView="75" zoomScalePageLayoutView="0" workbookViewId="0" topLeftCell="B40">
      <selection activeCell="B81" sqref="B81"/>
    </sheetView>
  </sheetViews>
  <sheetFormatPr defaultColWidth="9.140625" defaultRowHeight="12.75"/>
  <cols>
    <col min="1" max="1" width="9.140625" style="0" hidden="1" customWidth="1"/>
    <col min="2" max="2" width="82.28125" style="0" customWidth="1"/>
    <col min="3" max="3" width="15.140625" style="0" customWidth="1"/>
    <col min="4" max="4" width="18.57421875" style="0" customWidth="1"/>
    <col min="5" max="5" width="14.140625" style="0" customWidth="1"/>
    <col min="6" max="6" width="11.57421875" style="0" customWidth="1"/>
    <col min="7" max="8" width="14.57421875" style="0" customWidth="1"/>
  </cols>
  <sheetData>
    <row r="1" spans="2:8" ht="72" customHeight="1">
      <c r="B1" s="107" t="s">
        <v>66</v>
      </c>
      <c r="C1" s="107"/>
      <c r="D1" s="107"/>
      <c r="E1" s="107"/>
      <c r="F1" s="107"/>
      <c r="G1" s="107"/>
      <c r="H1" s="107"/>
    </row>
    <row r="2" spans="2:8" ht="15.75">
      <c r="B2" s="108"/>
      <c r="C2" s="108"/>
      <c r="D2" s="108"/>
      <c r="E2" s="108"/>
      <c r="F2" s="108"/>
      <c r="G2" s="108"/>
      <c r="H2" s="108"/>
    </row>
    <row r="3" spans="2:8" ht="12.75">
      <c r="B3" s="109"/>
      <c r="C3" s="109"/>
      <c r="H3" s="36" t="s">
        <v>2</v>
      </c>
    </row>
    <row r="4" spans="2:8" ht="94.5">
      <c r="B4" s="2" t="s">
        <v>0</v>
      </c>
      <c r="C4" s="2" t="s">
        <v>1</v>
      </c>
      <c r="D4" s="2" t="s">
        <v>29</v>
      </c>
      <c r="E4" s="2" t="s">
        <v>30</v>
      </c>
      <c r="F4" s="2" t="s">
        <v>33</v>
      </c>
      <c r="G4" s="3" t="s">
        <v>31</v>
      </c>
      <c r="H4" s="3" t="s">
        <v>32</v>
      </c>
    </row>
    <row r="5" spans="2:8" ht="15.75">
      <c r="B5" s="1">
        <v>1</v>
      </c>
      <c r="C5" s="1">
        <v>2</v>
      </c>
      <c r="D5" s="1">
        <v>3</v>
      </c>
      <c r="E5" s="1">
        <v>4</v>
      </c>
      <c r="F5" s="1">
        <v>5</v>
      </c>
      <c r="G5" s="4">
        <v>6</v>
      </c>
      <c r="H5" s="4">
        <v>7</v>
      </c>
    </row>
    <row r="6" spans="2:8" ht="18.75">
      <c r="B6" s="6" t="s">
        <v>34</v>
      </c>
      <c r="C6" s="7"/>
      <c r="D6" s="8"/>
      <c r="E6" s="8"/>
      <c r="F6" s="9"/>
      <c r="G6" s="8"/>
      <c r="H6" s="9"/>
    </row>
    <row r="7" spans="2:8" ht="18.75">
      <c r="B7" s="6" t="s">
        <v>35</v>
      </c>
      <c r="C7" s="10">
        <v>100000</v>
      </c>
      <c r="D7" s="11">
        <f>D8+D11+D15</f>
        <v>487159.4</v>
      </c>
      <c r="E7" s="11">
        <f>E8+E11+E15</f>
        <v>76223.9</v>
      </c>
      <c r="F7" s="9">
        <f>E7/D7*100</f>
        <v>15.646603555222374</v>
      </c>
      <c r="G7" s="11">
        <f>G8+G11+G14+G15+G21</f>
        <v>64394.899999999994</v>
      </c>
      <c r="H7" s="9">
        <f>E7-G7</f>
        <v>11829</v>
      </c>
    </row>
    <row r="8" spans="2:8" ht="37.5">
      <c r="B8" s="6" t="s">
        <v>36</v>
      </c>
      <c r="C8" s="10">
        <v>110000</v>
      </c>
      <c r="D8" s="11">
        <f>D9+D10</f>
        <v>250593.2</v>
      </c>
      <c r="E8" s="11">
        <f>E9+E10</f>
        <v>41336.4</v>
      </c>
      <c r="F8" s="9">
        <f>E8/D8*100</f>
        <v>16.495419668211266</v>
      </c>
      <c r="G8" s="11">
        <f>G9+G10</f>
        <v>34106.9</v>
      </c>
      <c r="H8" s="9">
        <f>E8-G8</f>
        <v>7229.5</v>
      </c>
    </row>
    <row r="9" spans="2:8" ht="18.75">
      <c r="B9" s="7" t="s">
        <v>37</v>
      </c>
      <c r="C9" s="12">
        <v>110100</v>
      </c>
      <c r="D9" s="9">
        <v>249726</v>
      </c>
      <c r="E9" s="9">
        <v>40304.6</v>
      </c>
      <c r="F9" s="9">
        <f>E9/D9*100</f>
        <v>16.139528923700375</v>
      </c>
      <c r="G9" s="9">
        <v>33895.5</v>
      </c>
      <c r="H9" s="9">
        <f>E9-G9</f>
        <v>6409.0999999999985</v>
      </c>
    </row>
    <row r="10" spans="2:8" ht="18.75">
      <c r="B10" s="7" t="s">
        <v>38</v>
      </c>
      <c r="C10" s="12">
        <v>110200</v>
      </c>
      <c r="D10" s="9">
        <v>867.2</v>
      </c>
      <c r="E10" s="9">
        <v>1031.8</v>
      </c>
      <c r="F10" s="9">
        <f>E10/D10*100</f>
        <v>118.98062730627305</v>
      </c>
      <c r="G10" s="9">
        <v>211.4</v>
      </c>
      <c r="H10" s="9">
        <f>E10-G10</f>
        <v>820.4</v>
      </c>
    </row>
    <row r="11" spans="2:8" ht="20.25" customHeight="1">
      <c r="B11" s="6" t="s">
        <v>39</v>
      </c>
      <c r="C11" s="10">
        <v>130000</v>
      </c>
      <c r="D11" s="11">
        <f>D12+D13</f>
        <v>227169</v>
      </c>
      <c r="E11" s="11">
        <f>E12+E13</f>
        <v>33569</v>
      </c>
      <c r="F11" s="9">
        <f aca="true" t="shared" si="0" ref="F11:F37">E11/D11*100</f>
        <v>14.777104270389005</v>
      </c>
      <c r="G11" s="11">
        <f>G12+G13</f>
        <v>27911.399999999998</v>
      </c>
      <c r="H11" s="9">
        <f aca="true" t="shared" si="1" ref="H11:H37">E11-G11</f>
        <v>5657.600000000002</v>
      </c>
    </row>
    <row r="12" spans="2:8" ht="75">
      <c r="B12" s="7" t="s">
        <v>40</v>
      </c>
      <c r="C12" s="12" t="s">
        <v>41</v>
      </c>
      <c r="D12" s="9">
        <v>1093.6</v>
      </c>
      <c r="E12" s="9">
        <v>370.6</v>
      </c>
      <c r="F12" s="9">
        <f t="shared" si="0"/>
        <v>33.888076079005124</v>
      </c>
      <c r="G12" s="9">
        <v>383.1</v>
      </c>
      <c r="H12" s="9">
        <f t="shared" si="1"/>
        <v>-12.5</v>
      </c>
    </row>
    <row r="13" spans="2:8" ht="18.75">
      <c r="B13" s="7" t="s">
        <v>42</v>
      </c>
      <c r="C13" s="12">
        <v>130500</v>
      </c>
      <c r="D13" s="9">
        <v>226075.4</v>
      </c>
      <c r="E13" s="9">
        <v>33198.4</v>
      </c>
      <c r="F13" s="9">
        <f t="shared" si="0"/>
        <v>14.684658304264861</v>
      </c>
      <c r="G13" s="9">
        <v>27528.3</v>
      </c>
      <c r="H13" s="9">
        <f t="shared" si="1"/>
        <v>5670.100000000002</v>
      </c>
    </row>
    <row r="14" spans="2:8" ht="18.75">
      <c r="B14" s="7" t="s">
        <v>44</v>
      </c>
      <c r="C14" s="12">
        <v>160100</v>
      </c>
      <c r="D14" s="9"/>
      <c r="E14" s="9"/>
      <c r="F14" s="9"/>
      <c r="G14" s="9">
        <v>0.2</v>
      </c>
      <c r="H14" s="9">
        <f>E14-G14</f>
        <v>-0.2</v>
      </c>
    </row>
    <row r="15" spans="2:8" ht="18.75">
      <c r="B15" s="6" t="s">
        <v>43</v>
      </c>
      <c r="C15" s="10">
        <v>180000</v>
      </c>
      <c r="D15" s="11">
        <f>D16+D17+D18+D19</f>
        <v>9397.2</v>
      </c>
      <c r="E15" s="11">
        <f>E16+E17+E18+E19</f>
        <v>1318.5</v>
      </c>
      <c r="F15" s="9">
        <f t="shared" si="0"/>
        <v>14.03077512450517</v>
      </c>
      <c r="G15" s="11">
        <f>G16+G17+G18+G19</f>
        <v>2375.7</v>
      </c>
      <c r="H15" s="9">
        <f t="shared" si="1"/>
        <v>-1057.1999999999998</v>
      </c>
    </row>
    <row r="16" spans="2:8" ht="18.75">
      <c r="B16" s="7" t="s">
        <v>45</v>
      </c>
      <c r="C16" s="12">
        <v>180100</v>
      </c>
      <c r="D16" s="9"/>
      <c r="E16" s="9"/>
      <c r="F16" s="9"/>
      <c r="G16" s="13"/>
      <c r="H16" s="9"/>
    </row>
    <row r="17" spans="2:8" ht="18.75">
      <c r="B17" s="7" t="s">
        <v>46</v>
      </c>
      <c r="C17" s="12">
        <v>180200</v>
      </c>
      <c r="D17" s="9">
        <v>9298</v>
      </c>
      <c r="E17" s="9">
        <v>1141.4</v>
      </c>
      <c r="F17" s="9">
        <f t="shared" si="0"/>
        <v>12.275758227575825</v>
      </c>
      <c r="G17" s="9">
        <v>1383.6</v>
      </c>
      <c r="H17" s="9">
        <f t="shared" si="1"/>
        <v>-242.19999999999982</v>
      </c>
    </row>
    <row r="18" spans="2:8" ht="18.75">
      <c r="B18" s="7" t="s">
        <v>47</v>
      </c>
      <c r="C18" s="12">
        <v>180300</v>
      </c>
      <c r="D18" s="9">
        <v>99.2</v>
      </c>
      <c r="E18" s="9">
        <v>13.5</v>
      </c>
      <c r="F18" s="9">
        <f t="shared" si="0"/>
        <v>13.608870967741934</v>
      </c>
      <c r="G18" s="9">
        <v>23.5</v>
      </c>
      <c r="H18" s="9">
        <f t="shared" si="1"/>
        <v>-10</v>
      </c>
    </row>
    <row r="19" spans="2:8" ht="18.75">
      <c r="B19" s="7" t="s">
        <v>48</v>
      </c>
      <c r="C19" s="12">
        <v>180400</v>
      </c>
      <c r="D19" s="9"/>
      <c r="E19" s="9">
        <v>163.6</v>
      </c>
      <c r="F19" s="9"/>
      <c r="G19" s="9">
        <v>968.6</v>
      </c>
      <c r="H19" s="9">
        <f t="shared" si="1"/>
        <v>-805</v>
      </c>
    </row>
    <row r="20" spans="2:8" ht="18.75">
      <c r="B20" s="7" t="s">
        <v>49</v>
      </c>
      <c r="C20" s="12">
        <v>190000</v>
      </c>
      <c r="D20" s="9"/>
      <c r="E20" s="9"/>
      <c r="F20" s="9"/>
      <c r="G20" s="11">
        <f>G21</f>
        <v>0.7</v>
      </c>
      <c r="H20" s="9">
        <f t="shared" si="1"/>
        <v>-0.7</v>
      </c>
    </row>
    <row r="21" spans="2:8" ht="18.75">
      <c r="B21" s="7" t="s">
        <v>50</v>
      </c>
      <c r="C21" s="12">
        <v>190400</v>
      </c>
      <c r="D21" s="9"/>
      <c r="E21" s="9"/>
      <c r="F21" s="9"/>
      <c r="G21" s="9">
        <v>0.7</v>
      </c>
      <c r="H21" s="9">
        <f t="shared" si="1"/>
        <v>-0.7</v>
      </c>
    </row>
    <row r="22" spans="2:8" ht="18.75">
      <c r="B22" s="6" t="s">
        <v>51</v>
      </c>
      <c r="C22" s="10">
        <v>200000</v>
      </c>
      <c r="D22" s="11">
        <f>D23+D28+D33</f>
        <v>19063.600000000002</v>
      </c>
      <c r="E22" s="11">
        <f>E23+E28+E33</f>
        <v>3678.6</v>
      </c>
      <c r="F22" s="9">
        <f t="shared" si="0"/>
        <v>19.296460269833606</v>
      </c>
      <c r="G22" s="11">
        <f>G23+G28+G33</f>
        <v>2910.6</v>
      </c>
      <c r="H22" s="9">
        <f t="shared" si="1"/>
        <v>768</v>
      </c>
    </row>
    <row r="23" spans="2:8" ht="18.75">
      <c r="B23" s="7" t="s">
        <v>52</v>
      </c>
      <c r="C23" s="10">
        <v>210000</v>
      </c>
      <c r="D23" s="11">
        <f>D24+D26+D27</f>
        <v>1666.4</v>
      </c>
      <c r="E23" s="11">
        <f>E24+E26+E27</f>
        <v>165.39999999999998</v>
      </c>
      <c r="F23" s="9">
        <f t="shared" si="0"/>
        <v>9.925588094095053</v>
      </c>
      <c r="G23" s="11">
        <f>G24+G26+G27</f>
        <v>262.9</v>
      </c>
      <c r="H23" s="9">
        <f t="shared" si="1"/>
        <v>-97.5</v>
      </c>
    </row>
    <row r="24" spans="2:8" ht="37.5">
      <c r="B24" s="7" t="s">
        <v>53</v>
      </c>
      <c r="C24" s="12">
        <v>210103</v>
      </c>
      <c r="D24" s="9">
        <v>485.6</v>
      </c>
      <c r="E24" s="9">
        <v>69.1</v>
      </c>
      <c r="F24" s="9">
        <f t="shared" si="0"/>
        <v>14.22981878088962</v>
      </c>
      <c r="G24" s="9">
        <v>73.3</v>
      </c>
      <c r="H24" s="9">
        <f t="shared" si="1"/>
        <v>-4.200000000000003</v>
      </c>
    </row>
    <row r="25" spans="2:8" ht="18.75">
      <c r="B25" s="7" t="s">
        <v>54</v>
      </c>
      <c r="C25" s="12">
        <v>210805</v>
      </c>
      <c r="D25" s="13"/>
      <c r="E25" s="9"/>
      <c r="F25" s="9"/>
      <c r="G25" s="9"/>
      <c r="H25" s="9"/>
    </row>
    <row r="26" spans="2:8" ht="75">
      <c r="B26" s="7" t="s">
        <v>55</v>
      </c>
      <c r="C26" s="12">
        <v>210809</v>
      </c>
      <c r="D26" s="9">
        <v>3.8</v>
      </c>
      <c r="E26" s="9">
        <v>5</v>
      </c>
      <c r="F26" s="9">
        <f t="shared" si="0"/>
        <v>131.57894736842107</v>
      </c>
      <c r="G26" s="9">
        <v>0</v>
      </c>
      <c r="H26" s="9">
        <f t="shared" si="1"/>
        <v>5</v>
      </c>
    </row>
    <row r="27" spans="2:8" ht="18.75">
      <c r="B27" s="7" t="s">
        <v>56</v>
      </c>
      <c r="C27" s="12">
        <v>210811</v>
      </c>
      <c r="D27" s="9">
        <v>1177</v>
      </c>
      <c r="E27" s="9">
        <v>91.3</v>
      </c>
      <c r="F27" s="9">
        <f t="shared" si="0"/>
        <v>7.757009345794392</v>
      </c>
      <c r="G27" s="9">
        <v>189.6</v>
      </c>
      <c r="H27" s="9">
        <f t="shared" si="1"/>
        <v>-98.3</v>
      </c>
    </row>
    <row r="28" spans="2:8" ht="37.5">
      <c r="B28" s="6" t="s">
        <v>57</v>
      </c>
      <c r="C28" s="10">
        <v>220000</v>
      </c>
      <c r="D28" s="11">
        <f>D29+D31+D32</f>
        <v>17152.7</v>
      </c>
      <c r="E28" s="11">
        <f>E29+E31+E32+0.1</f>
        <v>3502.6</v>
      </c>
      <c r="F28" s="9">
        <f>E28/D28*100</f>
        <v>20.42010878753782</v>
      </c>
      <c r="G28" s="11">
        <f>G29+G31+G32</f>
        <v>2636.5</v>
      </c>
      <c r="H28" s="9">
        <f t="shared" si="1"/>
        <v>866.0999999999999</v>
      </c>
    </row>
    <row r="29" spans="2:8" ht="18.75">
      <c r="B29" s="6" t="s">
        <v>58</v>
      </c>
      <c r="C29" s="10">
        <v>220100</v>
      </c>
      <c r="D29" s="11">
        <f>D30</f>
        <v>12156.4</v>
      </c>
      <c r="E29" s="11">
        <f>E30</f>
        <v>1953.7</v>
      </c>
      <c r="F29" s="9">
        <f>E29/D29*100</f>
        <v>16.07136981343161</v>
      </c>
      <c r="G29" s="11">
        <f>G30</f>
        <v>2074.7</v>
      </c>
      <c r="H29" s="9">
        <f t="shared" si="1"/>
        <v>-120.99999999999977</v>
      </c>
    </row>
    <row r="30" spans="2:8" ht="93.75">
      <c r="B30" s="5" t="s">
        <v>58</v>
      </c>
      <c r="C30" s="14" t="s">
        <v>65</v>
      </c>
      <c r="D30" s="9">
        <v>12156.4</v>
      </c>
      <c r="E30" s="9">
        <v>1953.7</v>
      </c>
      <c r="F30" s="9">
        <f t="shared" si="0"/>
        <v>16.07136981343161</v>
      </c>
      <c r="G30" s="9">
        <v>2074.7</v>
      </c>
      <c r="H30" s="9">
        <f t="shared" si="1"/>
        <v>-120.99999999999977</v>
      </c>
    </row>
    <row r="31" spans="2:8" ht="45" customHeight="1">
      <c r="B31" s="7" t="s">
        <v>59</v>
      </c>
      <c r="C31" s="12">
        <v>220804</v>
      </c>
      <c r="D31" s="9">
        <v>4446.3</v>
      </c>
      <c r="E31" s="9">
        <v>842.6</v>
      </c>
      <c r="F31" s="9">
        <f t="shared" si="0"/>
        <v>18.95058812945595</v>
      </c>
      <c r="G31" s="9">
        <v>502</v>
      </c>
      <c r="H31" s="9">
        <f t="shared" si="1"/>
        <v>340.6</v>
      </c>
    </row>
    <row r="32" spans="2:8" ht="18.75">
      <c r="B32" s="7" t="s">
        <v>60</v>
      </c>
      <c r="C32" s="12">
        <v>220900</v>
      </c>
      <c r="D32" s="9">
        <v>550</v>
      </c>
      <c r="E32" s="9">
        <v>706.2</v>
      </c>
      <c r="F32" s="9">
        <f t="shared" si="0"/>
        <v>128.4</v>
      </c>
      <c r="G32" s="9">
        <v>59.8</v>
      </c>
      <c r="H32" s="9">
        <f t="shared" si="1"/>
        <v>646.4000000000001</v>
      </c>
    </row>
    <row r="33" spans="2:8" ht="18.75">
      <c r="B33" s="6" t="s">
        <v>61</v>
      </c>
      <c r="C33" s="10">
        <v>240000</v>
      </c>
      <c r="D33" s="11">
        <f>D34</f>
        <v>244.5</v>
      </c>
      <c r="E33" s="11">
        <f>E34</f>
        <v>10.6</v>
      </c>
      <c r="F33" s="9">
        <f t="shared" si="0"/>
        <v>4.335378323108385</v>
      </c>
      <c r="G33" s="11">
        <f>G34</f>
        <v>11.2</v>
      </c>
      <c r="H33" s="9">
        <f t="shared" si="1"/>
        <v>-0.5999999999999996</v>
      </c>
    </row>
    <row r="34" spans="2:8" ht="18.75">
      <c r="B34" s="7" t="s">
        <v>54</v>
      </c>
      <c r="C34" s="12">
        <v>240600</v>
      </c>
      <c r="D34" s="9">
        <v>244.5</v>
      </c>
      <c r="E34" s="9">
        <v>10.6</v>
      </c>
      <c r="F34" s="9">
        <f t="shared" si="0"/>
        <v>4.335378323108385</v>
      </c>
      <c r="G34" s="9">
        <v>11.2</v>
      </c>
      <c r="H34" s="9">
        <f t="shared" si="1"/>
        <v>-0.5999999999999996</v>
      </c>
    </row>
    <row r="35" spans="2:8" ht="18.75">
      <c r="B35" s="15" t="s">
        <v>62</v>
      </c>
      <c r="C35" s="16">
        <v>300000</v>
      </c>
      <c r="D35" s="17">
        <f>D36</f>
        <v>51.7</v>
      </c>
      <c r="E35" s="17">
        <f>E36</f>
        <v>8</v>
      </c>
      <c r="F35" s="9">
        <f t="shared" si="0"/>
        <v>15.473887814313345</v>
      </c>
      <c r="G35" s="17">
        <f>G36</f>
        <v>0</v>
      </c>
      <c r="H35" s="9">
        <f t="shared" si="1"/>
        <v>8</v>
      </c>
    </row>
    <row r="36" spans="2:8" ht="75">
      <c r="B36" s="5" t="s">
        <v>63</v>
      </c>
      <c r="C36" s="18">
        <v>310102</v>
      </c>
      <c r="D36" s="19">
        <v>51.7</v>
      </c>
      <c r="E36" s="20">
        <v>8</v>
      </c>
      <c r="F36" s="9">
        <f t="shared" si="0"/>
        <v>15.473887814313345</v>
      </c>
      <c r="G36" s="21">
        <v>0</v>
      </c>
      <c r="H36" s="9">
        <f t="shared" si="1"/>
        <v>8</v>
      </c>
    </row>
    <row r="37" spans="2:8" ht="18.75">
      <c r="B37" s="22" t="s">
        <v>64</v>
      </c>
      <c r="C37" s="23"/>
      <c r="D37" s="24">
        <f>D7+D22+D35</f>
        <v>506274.7</v>
      </c>
      <c r="E37" s="24">
        <f>E7+E22+E35</f>
        <v>79910.5</v>
      </c>
      <c r="F37" s="11">
        <f t="shared" si="0"/>
        <v>15.784020019171411</v>
      </c>
      <c r="G37" s="24">
        <f>G7+G22+G35</f>
        <v>67305.5</v>
      </c>
      <c r="H37" s="25">
        <f t="shared" si="1"/>
        <v>12605</v>
      </c>
    </row>
    <row r="38" spans="2:8" ht="18.75">
      <c r="B38" s="26" t="s">
        <v>67</v>
      </c>
      <c r="C38" s="27"/>
      <c r="D38" s="28"/>
      <c r="E38" s="28"/>
      <c r="F38" s="28"/>
      <c r="G38" s="29"/>
      <c r="H38" s="29"/>
    </row>
    <row r="39" spans="2:8" ht="18.75">
      <c r="B39" s="30" t="s">
        <v>3</v>
      </c>
      <c r="C39" s="31" t="s">
        <v>12</v>
      </c>
      <c r="D39" s="32">
        <v>29575.4</v>
      </c>
      <c r="E39" s="32">
        <v>4212.5</v>
      </c>
      <c r="F39" s="32">
        <f aca="true" t="shared" si="2" ref="F39:F44">E39/D39*100</f>
        <v>14.243256219696098</v>
      </c>
      <c r="G39" s="33">
        <v>3911.4</v>
      </c>
      <c r="H39" s="33">
        <f aca="true" t="shared" si="3" ref="H39:H46">E39-G39</f>
        <v>301.0999999999999</v>
      </c>
    </row>
    <row r="40" spans="2:8" ht="18.75">
      <c r="B40" s="30" t="s">
        <v>4</v>
      </c>
      <c r="C40" s="31" t="s">
        <v>13</v>
      </c>
      <c r="D40" s="32">
        <v>558671.9</v>
      </c>
      <c r="E40" s="32">
        <v>89037</v>
      </c>
      <c r="F40" s="32">
        <f t="shared" si="2"/>
        <v>15.937261208233311</v>
      </c>
      <c r="G40" s="33">
        <v>62329.7</v>
      </c>
      <c r="H40" s="33">
        <f t="shared" si="3"/>
        <v>26707.300000000003</v>
      </c>
    </row>
    <row r="41" spans="2:8" ht="18.75">
      <c r="B41" s="30" t="s">
        <v>5</v>
      </c>
      <c r="C41" s="31" t="s">
        <v>14</v>
      </c>
      <c r="D41" s="32">
        <v>117905.7</v>
      </c>
      <c r="E41" s="32">
        <v>17896.9</v>
      </c>
      <c r="F41" s="32">
        <f t="shared" si="2"/>
        <v>15.17899473901601</v>
      </c>
      <c r="G41" s="33">
        <v>13460.3</v>
      </c>
      <c r="H41" s="33">
        <f t="shared" si="3"/>
        <v>4436.600000000002</v>
      </c>
    </row>
    <row r="42" spans="2:8" ht="18.75">
      <c r="B42" s="30" t="s">
        <v>6</v>
      </c>
      <c r="C42" s="31" t="s">
        <v>15</v>
      </c>
      <c r="D42" s="32">
        <v>13489.8</v>
      </c>
      <c r="E42" s="32">
        <v>1847.3</v>
      </c>
      <c r="F42" s="32">
        <f t="shared" si="2"/>
        <v>13.694050319500661</v>
      </c>
      <c r="G42" s="33">
        <v>2066.9</v>
      </c>
      <c r="H42" s="33">
        <f t="shared" si="3"/>
        <v>-219.60000000000014</v>
      </c>
    </row>
    <row r="43" spans="2:8" ht="18.75">
      <c r="B43" s="30" t="s">
        <v>7</v>
      </c>
      <c r="C43" s="31" t="s">
        <v>16</v>
      </c>
      <c r="D43" s="32">
        <v>11278</v>
      </c>
      <c r="E43" s="32">
        <v>1336.4</v>
      </c>
      <c r="F43" s="32">
        <f t="shared" si="2"/>
        <v>11.849618726724598</v>
      </c>
      <c r="G43" s="33">
        <v>1880</v>
      </c>
      <c r="H43" s="33">
        <f t="shared" si="3"/>
        <v>-543.5999999999999</v>
      </c>
    </row>
    <row r="44" spans="2:8" ht="18.75">
      <c r="B44" s="30" t="s">
        <v>8</v>
      </c>
      <c r="C44" s="31" t="s">
        <v>17</v>
      </c>
      <c r="D44" s="32">
        <v>21800.1</v>
      </c>
      <c r="E44" s="32">
        <v>2398.5</v>
      </c>
      <c r="F44" s="32">
        <f t="shared" si="2"/>
        <v>11.002243108976566</v>
      </c>
      <c r="G44" s="33">
        <v>2325.8</v>
      </c>
      <c r="H44" s="33">
        <f t="shared" si="3"/>
        <v>72.69999999999982</v>
      </c>
    </row>
    <row r="45" spans="2:8" ht="18.75">
      <c r="B45" s="30" t="s">
        <v>9</v>
      </c>
      <c r="C45" s="31" t="s">
        <v>18</v>
      </c>
      <c r="D45" s="32">
        <v>94.2</v>
      </c>
      <c r="E45" s="32">
        <v>7.4</v>
      </c>
      <c r="F45" s="32">
        <f>E45/D45*100</f>
        <v>7.855626326963907</v>
      </c>
      <c r="G45" s="33">
        <v>10</v>
      </c>
      <c r="H45" s="33">
        <f t="shared" si="3"/>
        <v>-2.5999999999999996</v>
      </c>
    </row>
    <row r="46" spans="2:8" ht="18.75">
      <c r="B46" s="30" t="s">
        <v>10</v>
      </c>
      <c r="C46" s="31" t="s">
        <v>19</v>
      </c>
      <c r="D46" s="32">
        <v>70</v>
      </c>
      <c r="E46" s="32"/>
      <c r="F46" s="32">
        <f>E46/D46*100</f>
        <v>0</v>
      </c>
      <c r="G46" s="33"/>
      <c r="H46" s="33">
        <f t="shared" si="3"/>
        <v>0</v>
      </c>
    </row>
    <row r="47" spans="2:8" ht="18.75">
      <c r="B47" s="26" t="s">
        <v>20</v>
      </c>
      <c r="C47" s="27"/>
      <c r="D47" s="34">
        <f>SUM(D39:D46)</f>
        <v>752885.1</v>
      </c>
      <c r="E47" s="34">
        <f>SUM(E39:E46)</f>
        <v>116735.99999999999</v>
      </c>
      <c r="F47" s="34">
        <f>E47/D47*100</f>
        <v>15.505154770628346</v>
      </c>
      <c r="G47" s="35">
        <f>SUM(G39:G46)</f>
        <v>85984.09999999999</v>
      </c>
      <c r="H47" s="35">
        <f>E47-G47</f>
        <v>30751.899999999994</v>
      </c>
    </row>
    <row r="48" spans="2:8" ht="18.75">
      <c r="B48" s="26" t="s">
        <v>11</v>
      </c>
      <c r="C48" s="31"/>
      <c r="D48" s="32"/>
      <c r="E48" s="32"/>
      <c r="F48" s="32"/>
      <c r="G48" s="33"/>
      <c r="H48" s="33"/>
    </row>
    <row r="49" spans="2:8" ht="18.75">
      <c r="B49" s="30" t="s">
        <v>3</v>
      </c>
      <c r="C49" s="31" t="s">
        <v>12</v>
      </c>
      <c r="D49" s="32">
        <v>492.8</v>
      </c>
      <c r="E49" s="32"/>
      <c r="F49" s="32">
        <f aca="true" t="shared" si="4" ref="F49:F56">E49/D49*100</f>
        <v>0</v>
      </c>
      <c r="G49" s="33"/>
      <c r="H49" s="33"/>
    </row>
    <row r="50" spans="2:8" ht="18.75">
      <c r="B50" s="30" t="s">
        <v>4</v>
      </c>
      <c r="C50" s="31" t="s">
        <v>13</v>
      </c>
      <c r="D50" s="32">
        <v>7388.8</v>
      </c>
      <c r="E50" s="32"/>
      <c r="F50" s="32">
        <f t="shared" si="4"/>
        <v>0</v>
      </c>
      <c r="G50" s="33"/>
      <c r="H50" s="33"/>
    </row>
    <row r="51" spans="2:8" ht="18.75">
      <c r="B51" s="30" t="s">
        <v>5</v>
      </c>
      <c r="C51" s="31" t="s">
        <v>14</v>
      </c>
      <c r="D51" s="32">
        <v>2160.7</v>
      </c>
      <c r="E51" s="32"/>
      <c r="F51" s="32">
        <f t="shared" si="4"/>
        <v>0</v>
      </c>
      <c r="G51" s="33"/>
      <c r="H51" s="33"/>
    </row>
    <row r="52" spans="2:8" ht="18.75">
      <c r="B52" s="30" t="s">
        <v>6</v>
      </c>
      <c r="C52" s="31" t="s">
        <v>15</v>
      </c>
      <c r="D52" s="32"/>
      <c r="E52" s="32"/>
      <c r="F52" s="32">
        <v>0</v>
      </c>
      <c r="G52" s="33"/>
      <c r="H52" s="33"/>
    </row>
    <row r="53" spans="2:8" ht="18.75">
      <c r="B53" s="30" t="s">
        <v>7</v>
      </c>
      <c r="C53" s="31" t="s">
        <v>16</v>
      </c>
      <c r="D53" s="32">
        <v>15713.9</v>
      </c>
      <c r="E53" s="32"/>
      <c r="F53" s="32">
        <f t="shared" si="4"/>
        <v>0</v>
      </c>
      <c r="G53" s="33"/>
      <c r="H53" s="33"/>
    </row>
    <row r="54" spans="2:8" ht="18.75">
      <c r="B54" s="30" t="s">
        <v>8</v>
      </c>
      <c r="C54" s="31" t="s">
        <v>17</v>
      </c>
      <c r="D54" s="32">
        <v>1249.8</v>
      </c>
      <c r="E54" s="32"/>
      <c r="F54" s="32">
        <f t="shared" si="4"/>
        <v>0</v>
      </c>
      <c r="G54" s="33"/>
      <c r="H54" s="33"/>
    </row>
    <row r="55" spans="2:8" ht="18.75">
      <c r="B55" s="30" t="s">
        <v>21</v>
      </c>
      <c r="C55" s="31" t="s">
        <v>25</v>
      </c>
      <c r="D55" s="32">
        <v>12034.9</v>
      </c>
      <c r="E55" s="32"/>
      <c r="F55" s="32">
        <f t="shared" si="4"/>
        <v>0</v>
      </c>
      <c r="G55" s="33"/>
      <c r="H55" s="33"/>
    </row>
    <row r="56" spans="2:8" ht="18.75">
      <c r="B56" s="30" t="s">
        <v>28</v>
      </c>
      <c r="C56" s="31" t="s">
        <v>27</v>
      </c>
      <c r="D56" s="32">
        <v>10</v>
      </c>
      <c r="E56" s="32"/>
      <c r="F56" s="32">
        <f t="shared" si="4"/>
        <v>0</v>
      </c>
      <c r="G56" s="33"/>
      <c r="H56" s="33"/>
    </row>
    <row r="57" spans="2:8" ht="18.75">
      <c r="B57" s="30" t="s">
        <v>22</v>
      </c>
      <c r="C57" s="31" t="s">
        <v>26</v>
      </c>
      <c r="D57" s="32">
        <v>1800</v>
      </c>
      <c r="E57" s="32">
        <v>237</v>
      </c>
      <c r="F57" s="32">
        <f>E57/D57*100</f>
        <v>13.166666666666666</v>
      </c>
      <c r="G57" s="33"/>
      <c r="H57" s="33">
        <f>E57-G57</f>
        <v>237</v>
      </c>
    </row>
    <row r="58" spans="2:8" ht="18.75">
      <c r="B58" s="26" t="s">
        <v>23</v>
      </c>
      <c r="C58" s="27"/>
      <c r="D58" s="34">
        <f>SUM(D49:D57)</f>
        <v>40850.899999999994</v>
      </c>
      <c r="E58" s="34">
        <f>SUM(E49:E57)</f>
        <v>237</v>
      </c>
      <c r="F58" s="34">
        <f>E58/D58*100</f>
        <v>0.5801585766776254</v>
      </c>
      <c r="G58" s="35">
        <f>SUM(G49:G57)</f>
        <v>0</v>
      </c>
      <c r="H58" s="35">
        <f>E58-G58</f>
        <v>237</v>
      </c>
    </row>
    <row r="59" spans="2:8" ht="18.75">
      <c r="B59" s="26" t="s">
        <v>24</v>
      </c>
      <c r="C59" s="27"/>
      <c r="D59" s="34">
        <f>D47+D58</f>
        <v>793736</v>
      </c>
      <c r="E59" s="34">
        <f>E47+E58</f>
        <v>116972.99999999999</v>
      </c>
      <c r="F59" s="34">
        <f>E59/D59*100</f>
        <v>14.737015833980063</v>
      </c>
      <c r="G59" s="35">
        <f>G47+G58</f>
        <v>85984.09999999999</v>
      </c>
      <c r="H59" s="35">
        <f>E59-G59</f>
        <v>30988.899999999994</v>
      </c>
    </row>
  </sheetData>
  <sheetProtection/>
  <mergeCells count="3">
    <mergeCell ref="B1:H1"/>
    <mergeCell ref="B2:H2"/>
    <mergeCell ref="B3:C3"/>
  </mergeCells>
  <printOptions/>
  <pageMargins left="0.5118110236220472" right="0.4724409448818898" top="0.45" bottom="0.41" header="1" footer="0.27"/>
  <pageSetup horizontalDpi="600" verticalDpi="600" orientation="portrait" paperSize="9" scale="50" r:id="rId1"/>
  <rowBreaks count="2" manualBreakCount="2">
    <brk id="59" min="1" max="7" man="1"/>
    <brk id="60" min="1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H58"/>
  <sheetViews>
    <sheetView view="pageBreakPreview" zoomScale="75" zoomScaleSheetLayoutView="75" zoomScalePageLayoutView="0" workbookViewId="0" topLeftCell="B1">
      <selection activeCell="M17" sqref="M17"/>
    </sheetView>
  </sheetViews>
  <sheetFormatPr defaultColWidth="9.140625" defaultRowHeight="12.75"/>
  <cols>
    <col min="1" max="1" width="9.140625" style="0" hidden="1" customWidth="1"/>
    <col min="2" max="2" width="82.28125" style="0" customWidth="1"/>
    <col min="3" max="3" width="15.140625" style="0" customWidth="1"/>
    <col min="4" max="4" width="18.57421875" style="0" customWidth="1"/>
    <col min="5" max="5" width="14.140625" style="0" customWidth="1"/>
    <col min="6" max="6" width="11.57421875" style="0" customWidth="1"/>
    <col min="7" max="8" width="14.57421875" style="0" customWidth="1"/>
  </cols>
  <sheetData>
    <row r="1" spans="2:8" ht="72" customHeight="1">
      <c r="B1" s="107" t="s">
        <v>73</v>
      </c>
      <c r="C1" s="107"/>
      <c r="D1" s="107"/>
      <c r="E1" s="107"/>
      <c r="F1" s="107"/>
      <c r="G1" s="107"/>
      <c r="H1" s="107"/>
    </row>
    <row r="2" spans="2:8" ht="15.75">
      <c r="B2" s="108"/>
      <c r="C2" s="108"/>
      <c r="D2" s="108"/>
      <c r="E2" s="108"/>
      <c r="F2" s="108"/>
      <c r="G2" s="108"/>
      <c r="H2" s="108"/>
    </row>
    <row r="3" spans="2:8" ht="12.75">
      <c r="B3" s="109"/>
      <c r="C3" s="109"/>
      <c r="H3" s="36" t="s">
        <v>2</v>
      </c>
    </row>
    <row r="4" spans="2:8" ht="94.5">
      <c r="B4" s="2" t="s">
        <v>0</v>
      </c>
      <c r="C4" s="2" t="s">
        <v>1</v>
      </c>
      <c r="D4" s="2" t="s">
        <v>29</v>
      </c>
      <c r="E4" s="2" t="s">
        <v>74</v>
      </c>
      <c r="F4" s="2" t="s">
        <v>33</v>
      </c>
      <c r="G4" s="3" t="s">
        <v>31</v>
      </c>
      <c r="H4" s="3" t="s">
        <v>32</v>
      </c>
    </row>
    <row r="5" spans="2:8" ht="15.75">
      <c r="B5" s="1">
        <v>1</v>
      </c>
      <c r="C5" s="1">
        <v>2</v>
      </c>
      <c r="D5" s="1">
        <v>3</v>
      </c>
      <c r="E5" s="1">
        <v>4</v>
      </c>
      <c r="F5" s="1">
        <v>5</v>
      </c>
      <c r="G5" s="4">
        <v>6</v>
      </c>
      <c r="H5" s="4">
        <v>7</v>
      </c>
    </row>
    <row r="6" spans="2:8" ht="18.75">
      <c r="B6" s="6" t="s">
        <v>34</v>
      </c>
      <c r="C6" s="7"/>
      <c r="D6" s="8"/>
      <c r="E6" s="8"/>
      <c r="F6" s="9"/>
      <c r="G6" s="8"/>
      <c r="H6" s="9"/>
    </row>
    <row r="7" spans="2:8" ht="18.75">
      <c r="B7" s="6" t="s">
        <v>35</v>
      </c>
      <c r="C7" s="10">
        <v>100000</v>
      </c>
      <c r="D7" s="11">
        <f>D8+D11+D15</f>
        <v>487159.4</v>
      </c>
      <c r="E7" s="11">
        <f>E8+E11+E15+E14-0.1</f>
        <v>120523.39999999998</v>
      </c>
      <c r="F7" s="9">
        <f aca="true" t="shared" si="0" ref="F7:F37">E7/D7*100</f>
        <v>24.740033754865447</v>
      </c>
      <c r="G7" s="11">
        <f>G8+G11+G14+G15+G21-0.1</f>
        <v>100658.99999999999</v>
      </c>
      <c r="H7" s="9">
        <f aca="true" t="shared" si="1" ref="H7:H15">E7-G7</f>
        <v>19864.399999999994</v>
      </c>
    </row>
    <row r="8" spans="2:8" ht="37.5">
      <c r="B8" s="6" t="s">
        <v>36</v>
      </c>
      <c r="C8" s="10">
        <v>110000</v>
      </c>
      <c r="D8" s="11">
        <f>D9+D10</f>
        <v>250593.2</v>
      </c>
      <c r="E8" s="11">
        <f>E9+E10</f>
        <v>66515.59999999999</v>
      </c>
      <c r="F8" s="9">
        <f t="shared" si="0"/>
        <v>26.543258157044956</v>
      </c>
      <c r="G8" s="11">
        <f>G9+G10</f>
        <v>55114.799999999996</v>
      </c>
      <c r="H8" s="9">
        <f t="shared" si="1"/>
        <v>11400.799999999996</v>
      </c>
    </row>
    <row r="9" spans="2:8" ht="18.75">
      <c r="B9" s="7" t="s">
        <v>37</v>
      </c>
      <c r="C9" s="12">
        <v>110100</v>
      </c>
      <c r="D9" s="9">
        <v>249726</v>
      </c>
      <c r="E9" s="9">
        <v>65001.2</v>
      </c>
      <c r="F9" s="9">
        <f t="shared" si="0"/>
        <v>26.029007792540625</v>
      </c>
      <c r="G9" s="9">
        <v>54831.1</v>
      </c>
      <c r="H9" s="9">
        <f t="shared" si="1"/>
        <v>10170.099999999999</v>
      </c>
    </row>
    <row r="10" spans="2:8" ht="18.75">
      <c r="B10" s="7" t="s">
        <v>38</v>
      </c>
      <c r="C10" s="12">
        <v>110200</v>
      </c>
      <c r="D10" s="9">
        <v>867.2</v>
      </c>
      <c r="E10" s="9">
        <v>1514.4</v>
      </c>
      <c r="F10" s="9">
        <f t="shared" si="0"/>
        <v>174.6309963099631</v>
      </c>
      <c r="G10" s="9">
        <v>283.7</v>
      </c>
      <c r="H10" s="9">
        <f t="shared" si="1"/>
        <v>1230.7</v>
      </c>
    </row>
    <row r="11" spans="2:8" ht="20.25" customHeight="1">
      <c r="B11" s="6" t="s">
        <v>39</v>
      </c>
      <c r="C11" s="10">
        <v>130000</v>
      </c>
      <c r="D11" s="11">
        <f>D12+D13</f>
        <v>227169</v>
      </c>
      <c r="E11" s="11">
        <f>E12+E13</f>
        <v>52712.399999999994</v>
      </c>
      <c r="F11" s="9">
        <f t="shared" si="0"/>
        <v>23.204046326743523</v>
      </c>
      <c r="G11" s="11">
        <f>G12+G13</f>
        <v>42661</v>
      </c>
      <c r="H11" s="9">
        <f t="shared" si="1"/>
        <v>10051.399999999994</v>
      </c>
    </row>
    <row r="12" spans="2:8" ht="75">
      <c r="B12" s="7" t="s">
        <v>40</v>
      </c>
      <c r="C12" s="12" t="s">
        <v>41</v>
      </c>
      <c r="D12" s="9">
        <v>1093.6</v>
      </c>
      <c r="E12" s="9">
        <v>421.7</v>
      </c>
      <c r="F12" s="9">
        <f t="shared" si="0"/>
        <v>38.56071689831749</v>
      </c>
      <c r="G12" s="9">
        <v>399.8</v>
      </c>
      <c r="H12" s="9">
        <f t="shared" si="1"/>
        <v>21.899999999999977</v>
      </c>
    </row>
    <row r="13" spans="2:8" ht="18.75">
      <c r="B13" s="7" t="s">
        <v>42</v>
      </c>
      <c r="C13" s="12">
        <v>130500</v>
      </c>
      <c r="D13" s="9">
        <v>226075.4</v>
      </c>
      <c r="E13" s="9">
        <v>52290.7</v>
      </c>
      <c r="F13" s="9">
        <f t="shared" si="0"/>
        <v>23.12976113279021</v>
      </c>
      <c r="G13" s="9">
        <v>42261.2</v>
      </c>
      <c r="H13" s="9">
        <f t="shared" si="1"/>
        <v>10029.5</v>
      </c>
    </row>
    <row r="14" spans="2:8" ht="18.75">
      <c r="B14" s="7" t="s">
        <v>44</v>
      </c>
      <c r="C14" s="12">
        <v>160100</v>
      </c>
      <c r="D14" s="9"/>
      <c r="E14" s="9">
        <v>0.5</v>
      </c>
      <c r="F14" s="9"/>
      <c r="G14" s="9">
        <v>0.1</v>
      </c>
      <c r="H14" s="9">
        <f t="shared" si="1"/>
        <v>0.4</v>
      </c>
    </row>
    <row r="15" spans="2:8" ht="18.75">
      <c r="B15" s="6" t="s">
        <v>43</v>
      </c>
      <c r="C15" s="10">
        <v>180000</v>
      </c>
      <c r="D15" s="11">
        <f>D16+D17+D18+D19</f>
        <v>9397.2</v>
      </c>
      <c r="E15" s="11">
        <f>E16+E17+E18+E19</f>
        <v>1295.0000000000002</v>
      </c>
      <c r="F15" s="9">
        <f t="shared" si="0"/>
        <v>13.780700634231474</v>
      </c>
      <c r="G15" s="11">
        <f>G16+G17+G18+G19</f>
        <v>2882.5</v>
      </c>
      <c r="H15" s="9">
        <f t="shared" si="1"/>
        <v>-1587.4999999999998</v>
      </c>
    </row>
    <row r="16" spans="2:8" ht="18.75">
      <c r="B16" s="7" t="s">
        <v>45</v>
      </c>
      <c r="C16" s="12">
        <v>180100</v>
      </c>
      <c r="D16" s="9"/>
      <c r="E16" s="9"/>
      <c r="F16" s="9"/>
      <c r="G16" s="13"/>
      <c r="H16" s="9"/>
    </row>
    <row r="17" spans="2:8" ht="18.75">
      <c r="B17" s="7" t="s">
        <v>46</v>
      </c>
      <c r="C17" s="12">
        <v>180200</v>
      </c>
      <c r="D17" s="9">
        <v>9298</v>
      </c>
      <c r="E17" s="9">
        <v>1141.4</v>
      </c>
      <c r="F17" s="9">
        <f t="shared" si="0"/>
        <v>12.275758227575825</v>
      </c>
      <c r="G17" s="9">
        <v>1383.6</v>
      </c>
      <c r="H17" s="9">
        <f aca="true" t="shared" si="2" ref="H17:H24">E17-G17</f>
        <v>-242.19999999999982</v>
      </c>
    </row>
    <row r="18" spans="2:8" ht="18.75">
      <c r="B18" s="7" t="s">
        <v>47</v>
      </c>
      <c r="C18" s="12">
        <v>180300</v>
      </c>
      <c r="D18" s="9">
        <v>99.2</v>
      </c>
      <c r="E18" s="9">
        <v>14.4</v>
      </c>
      <c r="F18" s="9">
        <f t="shared" si="0"/>
        <v>14.516129032258066</v>
      </c>
      <c r="G18" s="9">
        <v>24.7</v>
      </c>
      <c r="H18" s="9">
        <f t="shared" si="2"/>
        <v>-10.299999999999999</v>
      </c>
    </row>
    <row r="19" spans="2:8" ht="18.75">
      <c r="B19" s="7" t="s">
        <v>48</v>
      </c>
      <c r="C19" s="12">
        <v>180400</v>
      </c>
      <c r="D19" s="9"/>
      <c r="E19" s="9">
        <v>139.2</v>
      </c>
      <c r="F19" s="9"/>
      <c r="G19" s="9">
        <v>1474.2</v>
      </c>
      <c r="H19" s="9">
        <f t="shared" si="2"/>
        <v>-1335</v>
      </c>
    </row>
    <row r="20" spans="2:8" ht="18.75">
      <c r="B20" s="7" t="s">
        <v>49</v>
      </c>
      <c r="C20" s="12">
        <v>190000</v>
      </c>
      <c r="D20" s="9"/>
      <c r="E20" s="9"/>
      <c r="F20" s="9"/>
      <c r="G20" s="11">
        <f>G21</f>
        <v>0.7</v>
      </c>
      <c r="H20" s="9">
        <f t="shared" si="2"/>
        <v>-0.7</v>
      </c>
    </row>
    <row r="21" spans="2:8" ht="18.75">
      <c r="B21" s="7" t="s">
        <v>50</v>
      </c>
      <c r="C21" s="12">
        <v>190400</v>
      </c>
      <c r="D21" s="9"/>
      <c r="E21" s="9"/>
      <c r="F21" s="9"/>
      <c r="G21" s="9">
        <v>0.7</v>
      </c>
      <c r="H21" s="9">
        <f t="shared" si="2"/>
        <v>-0.7</v>
      </c>
    </row>
    <row r="22" spans="2:8" ht="18.75">
      <c r="B22" s="6" t="s">
        <v>51</v>
      </c>
      <c r="C22" s="10">
        <v>200000</v>
      </c>
      <c r="D22" s="11">
        <f>D23+D28+D33</f>
        <v>19063.600000000002</v>
      </c>
      <c r="E22" s="11">
        <f>E23+E28+E33</f>
        <v>7105.4</v>
      </c>
      <c r="F22" s="9">
        <f t="shared" si="0"/>
        <v>37.27207872594892</v>
      </c>
      <c r="G22" s="11">
        <f>G23+G28+G33</f>
        <v>3998.7000000000003</v>
      </c>
      <c r="H22" s="9">
        <f t="shared" si="2"/>
        <v>3106.6999999999994</v>
      </c>
    </row>
    <row r="23" spans="2:8" ht="18.75">
      <c r="B23" s="7" t="s">
        <v>52</v>
      </c>
      <c r="C23" s="10">
        <v>210000</v>
      </c>
      <c r="D23" s="11">
        <f>D24+D26+D27</f>
        <v>1666.4</v>
      </c>
      <c r="E23" s="11">
        <f>E24+E26+E27</f>
        <v>254.70000000000002</v>
      </c>
      <c r="F23" s="9">
        <f t="shared" si="0"/>
        <v>15.284445511281804</v>
      </c>
      <c r="G23" s="11">
        <f>G24+G26+G27</f>
        <v>334.4</v>
      </c>
      <c r="H23" s="9">
        <f t="shared" si="2"/>
        <v>-79.69999999999996</v>
      </c>
    </row>
    <row r="24" spans="2:8" ht="37.5">
      <c r="B24" s="7" t="s">
        <v>53</v>
      </c>
      <c r="C24" s="12">
        <v>210103</v>
      </c>
      <c r="D24" s="9">
        <v>485.6</v>
      </c>
      <c r="E24" s="9">
        <v>74.4</v>
      </c>
      <c r="F24" s="9">
        <f t="shared" si="0"/>
        <v>15.321252059308074</v>
      </c>
      <c r="G24" s="9">
        <v>76.2</v>
      </c>
      <c r="H24" s="9">
        <f t="shared" si="2"/>
        <v>-1.7999999999999972</v>
      </c>
    </row>
    <row r="25" spans="2:8" ht="18.75">
      <c r="B25" s="7" t="s">
        <v>54</v>
      </c>
      <c r="C25" s="12">
        <v>210805</v>
      </c>
      <c r="D25" s="13"/>
      <c r="E25" s="9"/>
      <c r="F25" s="9"/>
      <c r="G25" s="9"/>
      <c r="H25" s="9"/>
    </row>
    <row r="26" spans="2:8" ht="75">
      <c r="B26" s="7" t="s">
        <v>55</v>
      </c>
      <c r="C26" s="12">
        <v>210809</v>
      </c>
      <c r="D26" s="9">
        <v>3.8</v>
      </c>
      <c r="E26" s="9">
        <v>6</v>
      </c>
      <c r="F26" s="9">
        <f t="shared" si="0"/>
        <v>157.89473684210526</v>
      </c>
      <c r="G26" s="9">
        <v>0</v>
      </c>
      <c r="H26" s="9">
        <f aca="true" t="shared" si="3" ref="H26:H37">E26-G26</f>
        <v>6</v>
      </c>
    </row>
    <row r="27" spans="2:8" ht="18.75">
      <c r="B27" s="7" t="s">
        <v>56</v>
      </c>
      <c r="C27" s="12">
        <v>210811</v>
      </c>
      <c r="D27" s="9">
        <v>1177</v>
      </c>
      <c r="E27" s="9">
        <v>174.3</v>
      </c>
      <c r="F27" s="9">
        <f t="shared" si="0"/>
        <v>14.808836023789295</v>
      </c>
      <c r="G27" s="9">
        <v>258.2</v>
      </c>
      <c r="H27" s="9">
        <f t="shared" si="3"/>
        <v>-83.89999999999998</v>
      </c>
    </row>
    <row r="28" spans="2:8" ht="37.5">
      <c r="B28" s="6" t="s">
        <v>57</v>
      </c>
      <c r="C28" s="10">
        <v>220000</v>
      </c>
      <c r="D28" s="11">
        <f>D29+D31+D32</f>
        <v>17152.7</v>
      </c>
      <c r="E28" s="11">
        <f>E29+E31+E32-0.1</f>
        <v>6835.599999999999</v>
      </c>
      <c r="F28" s="9">
        <f t="shared" si="0"/>
        <v>39.85145195800078</v>
      </c>
      <c r="G28" s="11">
        <f>G29+G31+G32</f>
        <v>3612.4</v>
      </c>
      <c r="H28" s="9">
        <f t="shared" si="3"/>
        <v>3223.1999999999994</v>
      </c>
    </row>
    <row r="29" spans="2:8" ht="18.75">
      <c r="B29" s="6" t="s">
        <v>58</v>
      </c>
      <c r="C29" s="10">
        <v>220100</v>
      </c>
      <c r="D29" s="11">
        <f>D30</f>
        <v>12156.4</v>
      </c>
      <c r="E29" s="11">
        <f>E30</f>
        <v>4678.2</v>
      </c>
      <c r="F29" s="9">
        <f t="shared" si="0"/>
        <v>38.483432595176204</v>
      </c>
      <c r="G29" s="11">
        <f>G30</f>
        <v>2727.9</v>
      </c>
      <c r="H29" s="9">
        <f t="shared" si="3"/>
        <v>1950.2999999999997</v>
      </c>
    </row>
    <row r="30" spans="2:8" ht="93.75">
      <c r="B30" s="5" t="s">
        <v>58</v>
      </c>
      <c r="C30" s="14" t="s">
        <v>65</v>
      </c>
      <c r="D30" s="9">
        <v>12156.4</v>
      </c>
      <c r="E30" s="9">
        <v>4678.2</v>
      </c>
      <c r="F30" s="9">
        <f t="shared" si="0"/>
        <v>38.483432595176204</v>
      </c>
      <c r="G30" s="9">
        <v>2727.9</v>
      </c>
      <c r="H30" s="9">
        <f t="shared" si="3"/>
        <v>1950.2999999999997</v>
      </c>
    </row>
    <row r="31" spans="2:8" ht="45" customHeight="1">
      <c r="B31" s="7" t="s">
        <v>59</v>
      </c>
      <c r="C31" s="12">
        <v>220804</v>
      </c>
      <c r="D31" s="9">
        <v>4446.3</v>
      </c>
      <c r="E31" s="9">
        <v>1000.3</v>
      </c>
      <c r="F31" s="9">
        <f t="shared" si="0"/>
        <v>22.49735735330499</v>
      </c>
      <c r="G31" s="9">
        <v>799.9</v>
      </c>
      <c r="H31" s="9">
        <f t="shared" si="3"/>
        <v>200.39999999999998</v>
      </c>
    </row>
    <row r="32" spans="2:8" ht="18.75">
      <c r="B32" s="7" t="s">
        <v>60</v>
      </c>
      <c r="C32" s="12">
        <v>220900</v>
      </c>
      <c r="D32" s="9">
        <v>550</v>
      </c>
      <c r="E32" s="9">
        <v>1157.2</v>
      </c>
      <c r="F32" s="9">
        <f t="shared" si="0"/>
        <v>210.4</v>
      </c>
      <c r="G32" s="9">
        <v>84.6</v>
      </c>
      <c r="H32" s="9">
        <f t="shared" si="3"/>
        <v>1072.6000000000001</v>
      </c>
    </row>
    <row r="33" spans="2:8" ht="18.75">
      <c r="B33" s="6" t="s">
        <v>61</v>
      </c>
      <c r="C33" s="10">
        <v>240000</v>
      </c>
      <c r="D33" s="11">
        <f>D34</f>
        <v>244.5</v>
      </c>
      <c r="E33" s="11">
        <f>E34</f>
        <v>15.1</v>
      </c>
      <c r="F33" s="9">
        <f t="shared" si="0"/>
        <v>6.175869120654396</v>
      </c>
      <c r="G33" s="11">
        <f>G34</f>
        <v>51.9</v>
      </c>
      <c r="H33" s="9">
        <f t="shared" si="3"/>
        <v>-36.8</v>
      </c>
    </row>
    <row r="34" spans="2:8" ht="18.75">
      <c r="B34" s="7" t="s">
        <v>54</v>
      </c>
      <c r="C34" s="12">
        <v>240600</v>
      </c>
      <c r="D34" s="9">
        <v>244.5</v>
      </c>
      <c r="E34" s="9">
        <v>15.1</v>
      </c>
      <c r="F34" s="9">
        <f t="shared" si="0"/>
        <v>6.175869120654396</v>
      </c>
      <c r="G34" s="9">
        <v>51.9</v>
      </c>
      <c r="H34" s="9">
        <f t="shared" si="3"/>
        <v>-36.8</v>
      </c>
    </row>
    <row r="35" spans="2:8" ht="18.75">
      <c r="B35" s="15" t="s">
        <v>62</v>
      </c>
      <c r="C35" s="16">
        <v>300000</v>
      </c>
      <c r="D35" s="17">
        <f>D36</f>
        <v>51.7</v>
      </c>
      <c r="E35" s="17">
        <f>E36</f>
        <v>11.4</v>
      </c>
      <c r="F35" s="9">
        <f t="shared" si="0"/>
        <v>22.05029013539652</v>
      </c>
      <c r="G35" s="17">
        <f>G36</f>
        <v>0</v>
      </c>
      <c r="H35" s="9">
        <f t="shared" si="3"/>
        <v>11.4</v>
      </c>
    </row>
    <row r="36" spans="2:8" ht="75">
      <c r="B36" s="5" t="s">
        <v>63</v>
      </c>
      <c r="C36" s="18">
        <v>310102</v>
      </c>
      <c r="D36" s="19">
        <v>51.7</v>
      </c>
      <c r="E36" s="20">
        <v>11.4</v>
      </c>
      <c r="F36" s="9">
        <f t="shared" si="0"/>
        <v>22.05029013539652</v>
      </c>
      <c r="G36" s="21">
        <v>0</v>
      </c>
      <c r="H36" s="9">
        <f t="shared" si="3"/>
        <v>11.4</v>
      </c>
    </row>
    <row r="37" spans="2:8" ht="18.75">
      <c r="B37" s="22" t="s">
        <v>64</v>
      </c>
      <c r="C37" s="23"/>
      <c r="D37" s="24">
        <f>D7+D22+D35</f>
        <v>506274.7</v>
      </c>
      <c r="E37" s="24">
        <f>E7+E22+E35</f>
        <v>127640.19999999997</v>
      </c>
      <c r="F37" s="9">
        <f t="shared" si="0"/>
        <v>25.211648932881687</v>
      </c>
      <c r="G37" s="24">
        <f>G7+G22+G35</f>
        <v>104657.69999999998</v>
      </c>
      <c r="H37" s="25">
        <f t="shared" si="3"/>
        <v>22982.499999999985</v>
      </c>
    </row>
    <row r="38" spans="2:8" ht="18.75">
      <c r="B38" s="26" t="s">
        <v>67</v>
      </c>
      <c r="C38" s="27"/>
      <c r="D38" s="28"/>
      <c r="E38" s="28"/>
      <c r="F38" s="28"/>
      <c r="G38" s="29"/>
      <c r="H38" s="29"/>
    </row>
    <row r="39" spans="2:8" ht="18.75">
      <c r="B39" s="30" t="s">
        <v>3</v>
      </c>
      <c r="C39" s="31" t="s">
        <v>12</v>
      </c>
      <c r="D39" s="33">
        <v>29575.4</v>
      </c>
      <c r="E39" s="33">
        <v>6809.1</v>
      </c>
      <c r="F39" s="33">
        <f aca="true" t="shared" si="4" ref="F39:F47">E39/D39*100</f>
        <v>23.022850071343075</v>
      </c>
      <c r="G39" s="33">
        <v>6373.5</v>
      </c>
      <c r="H39" s="33">
        <f aca="true" t="shared" si="5" ref="H39:H47">E39-G39</f>
        <v>435.60000000000036</v>
      </c>
    </row>
    <row r="40" spans="2:8" ht="18.75">
      <c r="B40" s="30" t="s">
        <v>4</v>
      </c>
      <c r="C40" s="31" t="s">
        <v>13</v>
      </c>
      <c r="D40" s="33">
        <v>558671.9</v>
      </c>
      <c r="E40" s="33">
        <v>128055.4</v>
      </c>
      <c r="F40" s="33">
        <f t="shared" si="4"/>
        <v>22.921396261383467</v>
      </c>
      <c r="G40" s="33">
        <v>107331.7</v>
      </c>
      <c r="H40" s="33">
        <f t="shared" si="5"/>
        <v>20723.699999999997</v>
      </c>
    </row>
    <row r="41" spans="2:8" ht="18.75">
      <c r="B41" s="30" t="s">
        <v>5</v>
      </c>
      <c r="C41" s="31" t="s">
        <v>14</v>
      </c>
      <c r="D41" s="33">
        <v>117905.7</v>
      </c>
      <c r="E41" s="33">
        <v>27260.3</v>
      </c>
      <c r="F41" s="33">
        <f t="shared" si="4"/>
        <v>23.120425899680846</v>
      </c>
      <c r="G41" s="33">
        <v>22961.1</v>
      </c>
      <c r="H41" s="33">
        <f t="shared" si="5"/>
        <v>4299.200000000001</v>
      </c>
    </row>
    <row r="42" spans="2:8" ht="18.75">
      <c r="B42" s="30" t="s">
        <v>6</v>
      </c>
      <c r="C42" s="31" t="s">
        <v>15</v>
      </c>
      <c r="D42" s="33">
        <v>13743.4</v>
      </c>
      <c r="E42" s="33">
        <v>2979.6</v>
      </c>
      <c r="F42" s="33">
        <f t="shared" si="4"/>
        <v>21.680224689669224</v>
      </c>
      <c r="G42" s="33">
        <v>3029.1</v>
      </c>
      <c r="H42" s="33">
        <f t="shared" si="5"/>
        <v>-49.5</v>
      </c>
    </row>
    <row r="43" spans="2:8" ht="18.75">
      <c r="B43" s="30" t="s">
        <v>7</v>
      </c>
      <c r="C43" s="31" t="s">
        <v>16</v>
      </c>
      <c r="D43" s="33">
        <v>11278</v>
      </c>
      <c r="E43" s="33">
        <v>2478.8</v>
      </c>
      <c r="F43" s="33">
        <f t="shared" si="4"/>
        <v>21.979074303954604</v>
      </c>
      <c r="G43" s="33">
        <v>2380</v>
      </c>
      <c r="H43" s="33">
        <f t="shared" si="5"/>
        <v>98.80000000000018</v>
      </c>
    </row>
    <row r="44" spans="2:8" ht="18.75">
      <c r="B44" s="30" t="s">
        <v>8</v>
      </c>
      <c r="C44" s="31" t="s">
        <v>17</v>
      </c>
      <c r="D44" s="33">
        <v>21800.1</v>
      </c>
      <c r="E44" s="33">
        <v>4877.6</v>
      </c>
      <c r="F44" s="33">
        <f t="shared" si="4"/>
        <v>22.374209292617927</v>
      </c>
      <c r="G44" s="33">
        <v>3800.3</v>
      </c>
      <c r="H44" s="33">
        <f t="shared" si="5"/>
        <v>1077.3000000000002</v>
      </c>
    </row>
    <row r="45" spans="2:8" ht="18.75">
      <c r="B45" s="30" t="s">
        <v>9</v>
      </c>
      <c r="C45" s="31" t="s">
        <v>18</v>
      </c>
      <c r="D45" s="33">
        <v>94.2</v>
      </c>
      <c r="E45" s="33">
        <v>15.9</v>
      </c>
      <c r="F45" s="33">
        <f t="shared" si="4"/>
        <v>16.878980891719745</v>
      </c>
      <c r="G45" s="33">
        <v>10</v>
      </c>
      <c r="H45" s="33">
        <f t="shared" si="5"/>
        <v>5.9</v>
      </c>
    </row>
    <row r="46" spans="2:8" ht="18.75">
      <c r="B46" s="30" t="s">
        <v>10</v>
      </c>
      <c r="C46" s="31" t="s">
        <v>19</v>
      </c>
      <c r="D46" s="33">
        <v>70</v>
      </c>
      <c r="E46" s="33">
        <v>7.1</v>
      </c>
      <c r="F46" s="33">
        <f t="shared" si="4"/>
        <v>10.142857142857142</v>
      </c>
      <c r="G46" s="33"/>
      <c r="H46" s="33">
        <f t="shared" si="5"/>
        <v>7.1</v>
      </c>
    </row>
    <row r="47" spans="2:8" ht="18.75">
      <c r="B47" s="26" t="s">
        <v>20</v>
      </c>
      <c r="C47" s="27"/>
      <c r="D47" s="35">
        <f>SUM(D39:D46)</f>
        <v>753138.7</v>
      </c>
      <c r="E47" s="35">
        <f>SUM(E39:E46)</f>
        <v>172483.8</v>
      </c>
      <c r="F47" s="35">
        <f t="shared" si="4"/>
        <v>22.90199667073276</v>
      </c>
      <c r="G47" s="35">
        <f>SUM(G39:G46)</f>
        <v>145885.69999999998</v>
      </c>
      <c r="H47" s="35">
        <f t="shared" si="5"/>
        <v>26598.100000000006</v>
      </c>
    </row>
    <row r="48" spans="2:8" ht="18.75">
      <c r="B48" s="26" t="s">
        <v>11</v>
      </c>
      <c r="C48" s="31"/>
      <c r="D48" s="33"/>
      <c r="E48" s="33"/>
      <c r="F48" s="33"/>
      <c r="G48" s="33"/>
      <c r="H48" s="33"/>
    </row>
    <row r="49" spans="2:8" ht="18.75">
      <c r="B49" s="30" t="s">
        <v>3</v>
      </c>
      <c r="C49" s="31" t="s">
        <v>12</v>
      </c>
      <c r="D49" s="33">
        <v>492.8</v>
      </c>
      <c r="E49" s="33"/>
      <c r="F49" s="33">
        <f>E49/D49*100</f>
        <v>0</v>
      </c>
      <c r="G49" s="33"/>
      <c r="H49" s="33"/>
    </row>
    <row r="50" spans="2:8" ht="18.75">
      <c r="B50" s="30" t="s">
        <v>4</v>
      </c>
      <c r="C50" s="31" t="s">
        <v>13</v>
      </c>
      <c r="D50" s="33">
        <v>11091.2</v>
      </c>
      <c r="E50" s="33">
        <v>3702.4</v>
      </c>
      <c r="F50" s="33">
        <f>E50/D50*100</f>
        <v>33.38141950375072</v>
      </c>
      <c r="G50" s="33"/>
      <c r="H50" s="33"/>
    </row>
    <row r="51" spans="2:8" ht="18.75">
      <c r="B51" s="30" t="s">
        <v>5</v>
      </c>
      <c r="C51" s="31" t="s">
        <v>14</v>
      </c>
      <c r="D51" s="33">
        <v>2160.7</v>
      </c>
      <c r="E51" s="33"/>
      <c r="F51" s="33">
        <f>E51/D51*100</f>
        <v>0</v>
      </c>
      <c r="G51" s="33"/>
      <c r="H51" s="33"/>
    </row>
    <row r="52" spans="2:8" ht="18.75">
      <c r="B52" s="30" t="s">
        <v>7</v>
      </c>
      <c r="C52" s="31" t="s">
        <v>16</v>
      </c>
      <c r="D52" s="33">
        <v>16229.8</v>
      </c>
      <c r="E52" s="33">
        <v>1767.8</v>
      </c>
      <c r="F52" s="33">
        <f aca="true" t="shared" si="6" ref="F52:F58">E52/D52*100</f>
        <v>10.892309208985939</v>
      </c>
      <c r="G52" s="33"/>
      <c r="H52" s="33"/>
    </row>
    <row r="53" spans="2:8" ht="18.75">
      <c r="B53" s="30" t="s">
        <v>8</v>
      </c>
      <c r="C53" s="31" t="s">
        <v>17</v>
      </c>
      <c r="D53" s="33">
        <v>1789.3</v>
      </c>
      <c r="E53" s="33">
        <v>539.4</v>
      </c>
      <c r="F53" s="33">
        <f t="shared" si="6"/>
        <v>30.145867098865477</v>
      </c>
      <c r="G53" s="33"/>
      <c r="H53" s="33"/>
    </row>
    <row r="54" spans="2:8" ht="18.75">
      <c r="B54" s="30" t="s">
        <v>21</v>
      </c>
      <c r="C54" s="31" t="s">
        <v>25</v>
      </c>
      <c r="D54" s="33">
        <v>12034.9</v>
      </c>
      <c r="E54" s="33">
        <v>2755</v>
      </c>
      <c r="F54" s="33">
        <f t="shared" si="6"/>
        <v>22.89175647491878</v>
      </c>
      <c r="G54" s="33"/>
      <c r="H54" s="33"/>
    </row>
    <row r="55" spans="2:8" ht="18.75">
      <c r="B55" s="30" t="s">
        <v>28</v>
      </c>
      <c r="C55" s="31" t="s">
        <v>27</v>
      </c>
      <c r="D55" s="33">
        <v>10</v>
      </c>
      <c r="E55" s="33"/>
      <c r="F55" s="33">
        <f t="shared" si="6"/>
        <v>0</v>
      </c>
      <c r="G55" s="33"/>
      <c r="H55" s="33"/>
    </row>
    <row r="56" spans="2:8" ht="18.75">
      <c r="B56" s="30" t="s">
        <v>22</v>
      </c>
      <c r="C56" s="31" t="s">
        <v>26</v>
      </c>
      <c r="D56" s="33">
        <v>1800</v>
      </c>
      <c r="E56" s="33">
        <v>576</v>
      </c>
      <c r="F56" s="33">
        <f t="shared" si="6"/>
        <v>32</v>
      </c>
      <c r="G56" s="33">
        <v>954.7</v>
      </c>
      <c r="H56" s="33">
        <f>E56-G56</f>
        <v>-378.70000000000005</v>
      </c>
    </row>
    <row r="57" spans="2:8" ht="18.75">
      <c r="B57" s="26" t="s">
        <v>23</v>
      </c>
      <c r="C57" s="27"/>
      <c r="D57" s="35">
        <f>SUM(D49:D56)</f>
        <v>45608.7</v>
      </c>
      <c r="E57" s="35">
        <f>SUM(E49:E56)</f>
        <v>9340.599999999999</v>
      </c>
      <c r="F57" s="35">
        <f t="shared" si="6"/>
        <v>20.479864587238836</v>
      </c>
      <c r="G57" s="35">
        <f>SUM(G49:G56)</f>
        <v>954.7</v>
      </c>
      <c r="H57" s="35">
        <f>E57-G57</f>
        <v>8385.899999999998</v>
      </c>
    </row>
    <row r="58" spans="2:8" ht="18.75">
      <c r="B58" s="26" t="s">
        <v>24</v>
      </c>
      <c r="C58" s="27"/>
      <c r="D58" s="35">
        <f>D47+D57</f>
        <v>798747.3999999999</v>
      </c>
      <c r="E58" s="35">
        <f>E47+E57</f>
        <v>181824.4</v>
      </c>
      <c r="F58" s="35">
        <f t="shared" si="6"/>
        <v>22.763692251142228</v>
      </c>
      <c r="G58" s="35">
        <f>G47+G57</f>
        <v>146840.4</v>
      </c>
      <c r="H58" s="35">
        <f>E58-G58</f>
        <v>34984</v>
      </c>
    </row>
  </sheetData>
  <sheetProtection/>
  <mergeCells count="3">
    <mergeCell ref="B1:H1"/>
    <mergeCell ref="B2:H2"/>
    <mergeCell ref="B3:C3"/>
  </mergeCells>
  <printOptions/>
  <pageMargins left="0.5118110236220472" right="0.4724409448818898" top="0.45" bottom="0.41" header="1" footer="0.27"/>
  <pageSetup horizontalDpi="600" verticalDpi="600" orientation="portrait" paperSize="9" scale="50" r:id="rId1"/>
  <rowBreaks count="2" manualBreakCount="2">
    <brk id="58" min="1" max="7" man="1"/>
    <brk id="59" min="1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J48"/>
  <sheetViews>
    <sheetView view="pageBreakPreview" zoomScale="82" zoomScaleSheetLayoutView="82" zoomScalePageLayoutView="0" workbookViewId="0" topLeftCell="B37">
      <selection activeCell="B6" sqref="B6"/>
    </sheetView>
  </sheetViews>
  <sheetFormatPr defaultColWidth="9.140625" defaultRowHeight="12.75"/>
  <cols>
    <col min="1" max="1" width="9.140625" style="0" hidden="1" customWidth="1"/>
    <col min="2" max="2" width="82.28125" style="0" customWidth="1"/>
    <col min="3" max="3" width="15.140625" style="0" customWidth="1"/>
    <col min="4" max="4" width="18.57421875" style="0" customWidth="1"/>
    <col min="5" max="5" width="14.140625" style="0" customWidth="1"/>
    <col min="6" max="6" width="18.00390625" style="0" customWidth="1"/>
    <col min="7" max="8" width="14.57421875" style="0" customWidth="1"/>
    <col min="9" max="9" width="10.8515625" style="0" bestFit="1" customWidth="1"/>
    <col min="10" max="10" width="15.00390625" style="0" customWidth="1"/>
  </cols>
  <sheetData>
    <row r="1" spans="2:10" ht="113.25" customHeight="1">
      <c r="B1" s="111" t="s">
        <v>66</v>
      </c>
      <c r="C1" s="111"/>
      <c r="D1" s="111"/>
      <c r="E1" s="111"/>
      <c r="F1" s="111"/>
      <c r="G1" s="111"/>
      <c r="H1" s="111"/>
      <c r="I1" s="111"/>
      <c r="J1" s="111"/>
    </row>
    <row r="2" spans="2:10" ht="21" thickBot="1">
      <c r="B2" s="112" t="s">
        <v>75</v>
      </c>
      <c r="C2" s="112"/>
      <c r="D2" s="112"/>
      <c r="E2" s="112"/>
      <c r="F2" s="112"/>
      <c r="G2" s="112"/>
      <c r="H2" s="112"/>
      <c r="I2" s="112"/>
      <c r="J2" s="41" t="s">
        <v>76</v>
      </c>
    </row>
    <row r="3" spans="2:10" ht="16.5">
      <c r="B3" s="113" t="s">
        <v>0</v>
      </c>
      <c r="C3" s="115" t="s">
        <v>77</v>
      </c>
      <c r="D3" s="117" t="s">
        <v>78</v>
      </c>
      <c r="E3" s="119" t="s">
        <v>123</v>
      </c>
      <c r="F3" s="121" t="s">
        <v>124</v>
      </c>
      <c r="G3" s="121" t="s">
        <v>125</v>
      </c>
      <c r="H3" s="123" t="s">
        <v>82</v>
      </c>
      <c r="I3" s="123"/>
      <c r="J3" s="124" t="s">
        <v>83</v>
      </c>
    </row>
    <row r="4" spans="2:10" ht="33.75" thickBot="1">
      <c r="B4" s="114"/>
      <c r="C4" s="116"/>
      <c r="D4" s="118"/>
      <c r="E4" s="120"/>
      <c r="F4" s="122"/>
      <c r="G4" s="122"/>
      <c r="H4" s="42" t="s">
        <v>84</v>
      </c>
      <c r="I4" s="43" t="s">
        <v>126</v>
      </c>
      <c r="J4" s="125"/>
    </row>
    <row r="5" spans="2:10" ht="16.5">
      <c r="B5" s="44" t="s">
        <v>86</v>
      </c>
      <c r="C5" s="45"/>
      <c r="D5" s="46"/>
      <c r="E5" s="47"/>
      <c r="F5" s="47"/>
      <c r="G5" s="47"/>
      <c r="H5" s="47"/>
      <c r="I5" s="47"/>
      <c r="J5" s="48"/>
    </row>
    <row r="6" spans="2:10" ht="18.75">
      <c r="B6" s="49" t="s">
        <v>35</v>
      </c>
      <c r="C6" s="50">
        <v>10000000</v>
      </c>
      <c r="D6" s="51">
        <f>D7+D11+D17+D28</f>
        <v>487159.4</v>
      </c>
      <c r="E6" s="51">
        <f>E7+E11+E17+E28</f>
        <v>67268.20000000001</v>
      </c>
      <c r="F6" s="51">
        <f>F7+F11+F16+F17+F28</f>
        <v>76223.9</v>
      </c>
      <c r="G6" s="51">
        <f>G7+G11+G16+G17+G28</f>
        <v>64394.899999999994</v>
      </c>
      <c r="H6" s="91">
        <f>F6/D6*100</f>
        <v>15.646603555222374</v>
      </c>
      <c r="I6" s="91">
        <f>F6/E6*100</f>
        <v>113.31342298441163</v>
      </c>
      <c r="J6" s="92">
        <f>F6/G6*100</f>
        <v>118.36946714724303</v>
      </c>
    </row>
    <row r="7" spans="2:10" ht="33">
      <c r="B7" s="80" t="s">
        <v>36</v>
      </c>
      <c r="C7" s="81">
        <v>11000000</v>
      </c>
      <c r="D7" s="74">
        <f>D8+D9</f>
        <v>250593.2</v>
      </c>
      <c r="E7" s="74">
        <f>E8+E9</f>
        <v>36039.4</v>
      </c>
      <c r="F7" s="74">
        <f>F8+F9</f>
        <v>41336.4</v>
      </c>
      <c r="G7" s="74">
        <f>G8+G9</f>
        <v>34106.9</v>
      </c>
      <c r="H7" s="89">
        <f>F7/D7*100</f>
        <v>16.495419668211266</v>
      </c>
      <c r="I7" s="89">
        <f aca="true" t="shared" si="0" ref="I7:I45">F7/E7*100</f>
        <v>114.69780296009367</v>
      </c>
      <c r="J7" s="90">
        <f>F7/G7*100</f>
        <v>121.19659071917998</v>
      </c>
    </row>
    <row r="8" spans="2:10" ht="18.75">
      <c r="B8" s="52" t="s">
        <v>87</v>
      </c>
      <c r="C8" s="53">
        <v>11010000</v>
      </c>
      <c r="D8" s="54">
        <v>249726</v>
      </c>
      <c r="E8" s="54">
        <v>35870</v>
      </c>
      <c r="F8" s="55">
        <v>40304.6</v>
      </c>
      <c r="G8" s="55">
        <v>33895.5</v>
      </c>
      <c r="H8" s="72">
        <f>F8/D8*100</f>
        <v>16.139528923700375</v>
      </c>
      <c r="I8" s="72">
        <f t="shared" si="0"/>
        <v>112.36297741845553</v>
      </c>
      <c r="J8" s="73">
        <f>F8/G8*100</f>
        <v>118.90840967090026</v>
      </c>
    </row>
    <row r="9" spans="2:10" ht="33">
      <c r="B9" s="52" t="s">
        <v>88</v>
      </c>
      <c r="C9" s="56" t="s">
        <v>89</v>
      </c>
      <c r="D9" s="54">
        <v>867.2</v>
      </c>
      <c r="E9" s="54">
        <v>169.4</v>
      </c>
      <c r="F9" s="57">
        <v>1031.8</v>
      </c>
      <c r="G9" s="57">
        <v>211.4</v>
      </c>
      <c r="H9" s="72">
        <f aca="true" t="shared" si="1" ref="H9:H45">F9/D9*100</f>
        <v>118.98062730627305</v>
      </c>
      <c r="I9" s="72">
        <f t="shared" si="0"/>
        <v>609.0909090909091</v>
      </c>
      <c r="J9" s="73">
        <f aca="true" t="shared" si="2" ref="J9:J45">F9/G9*100</f>
        <v>488.0794701986755</v>
      </c>
    </row>
    <row r="10" spans="2:10" ht="18.75">
      <c r="B10" s="52" t="s">
        <v>38</v>
      </c>
      <c r="C10" s="53">
        <v>11020000</v>
      </c>
      <c r="D10" s="54"/>
      <c r="E10" s="54"/>
      <c r="F10" s="57"/>
      <c r="G10" s="57"/>
      <c r="H10" s="72"/>
      <c r="I10" s="72"/>
      <c r="J10" s="73"/>
    </row>
    <row r="11" spans="2:10" ht="20.25" customHeight="1">
      <c r="B11" s="80" t="s">
        <v>90</v>
      </c>
      <c r="C11" s="81">
        <v>13000000</v>
      </c>
      <c r="D11" s="74">
        <f>D12+D13+D14</f>
        <v>1093.6</v>
      </c>
      <c r="E11" s="74">
        <f>E12+E13+E14</f>
        <v>292.8</v>
      </c>
      <c r="F11" s="74">
        <f>F12+F13+F14</f>
        <v>370.6</v>
      </c>
      <c r="G11" s="74">
        <f>G12+G13+G14</f>
        <v>383.1</v>
      </c>
      <c r="H11" s="89">
        <f t="shared" si="1"/>
        <v>33.888076079005124</v>
      </c>
      <c r="I11" s="89">
        <f t="shared" si="0"/>
        <v>126.57103825136613</v>
      </c>
      <c r="J11" s="90">
        <f t="shared" si="2"/>
        <v>96.73714434873402</v>
      </c>
    </row>
    <row r="12" spans="2:10" ht="33">
      <c r="B12" s="58" t="s">
        <v>91</v>
      </c>
      <c r="C12" s="59">
        <v>13010200</v>
      </c>
      <c r="D12" s="60"/>
      <c r="E12" s="60"/>
      <c r="F12" s="60">
        <v>69.9</v>
      </c>
      <c r="G12" s="60">
        <v>39.4</v>
      </c>
      <c r="H12" s="72"/>
      <c r="I12" s="72"/>
      <c r="J12" s="73">
        <f t="shared" si="2"/>
        <v>177.41116751269038</v>
      </c>
    </row>
    <row r="13" spans="2:10" ht="18.75">
      <c r="B13" s="58" t="s">
        <v>92</v>
      </c>
      <c r="C13" s="61" t="s">
        <v>93</v>
      </c>
      <c r="D13" s="54">
        <v>418.7</v>
      </c>
      <c r="E13" s="54">
        <v>73</v>
      </c>
      <c r="F13" s="57">
        <v>154.5</v>
      </c>
      <c r="G13" s="57">
        <v>129.4</v>
      </c>
      <c r="H13" s="72">
        <f t="shared" si="1"/>
        <v>36.89992834965369</v>
      </c>
      <c r="I13" s="72">
        <f t="shared" si="0"/>
        <v>211.64383561643834</v>
      </c>
      <c r="J13" s="73">
        <f t="shared" si="2"/>
        <v>119.39721792890263</v>
      </c>
    </row>
    <row r="14" spans="2:10" ht="18.75">
      <c r="B14" s="58" t="s">
        <v>94</v>
      </c>
      <c r="C14" s="59">
        <v>13030000</v>
      </c>
      <c r="D14" s="54">
        <v>674.9</v>
      </c>
      <c r="E14" s="54">
        <v>219.8</v>
      </c>
      <c r="F14" s="57">
        <v>146.2</v>
      </c>
      <c r="G14" s="57">
        <v>214.3</v>
      </c>
      <c r="H14" s="72">
        <f t="shared" si="1"/>
        <v>21.662468513853902</v>
      </c>
      <c r="I14" s="72">
        <f t="shared" si="0"/>
        <v>66.5150136487716</v>
      </c>
      <c r="J14" s="73">
        <f t="shared" si="2"/>
        <v>68.22211852543163</v>
      </c>
    </row>
    <row r="15" spans="2:10" ht="33">
      <c r="B15" s="58" t="s">
        <v>95</v>
      </c>
      <c r="C15" s="59">
        <v>14040001</v>
      </c>
      <c r="D15" s="54"/>
      <c r="E15" s="54"/>
      <c r="F15" s="57"/>
      <c r="G15" s="57"/>
      <c r="H15" s="72"/>
      <c r="I15" s="72"/>
      <c r="J15" s="73"/>
    </row>
    <row r="16" spans="2:10" ht="18.75">
      <c r="B16" s="58" t="s">
        <v>96</v>
      </c>
      <c r="C16" s="59">
        <v>16000000</v>
      </c>
      <c r="D16" s="54"/>
      <c r="E16" s="54"/>
      <c r="F16" s="57"/>
      <c r="G16" s="57">
        <v>0.2</v>
      </c>
      <c r="H16" s="72"/>
      <c r="I16" s="72"/>
      <c r="J16" s="73">
        <f t="shared" si="2"/>
        <v>0</v>
      </c>
    </row>
    <row r="17" spans="2:10" ht="18.75">
      <c r="B17" s="80" t="s">
        <v>97</v>
      </c>
      <c r="C17" s="81">
        <v>18000000</v>
      </c>
      <c r="D17" s="74">
        <f>D20+D24+D25</f>
        <v>235472.6</v>
      </c>
      <c r="E17" s="74">
        <f>E20+E24+E25</f>
        <v>30936</v>
      </c>
      <c r="F17" s="74">
        <f>F20+F24+F25+F26</f>
        <v>34516.9</v>
      </c>
      <c r="G17" s="74">
        <f>G20+G24+G25+G26</f>
        <v>29904</v>
      </c>
      <c r="H17" s="89">
        <f t="shared" si="1"/>
        <v>14.658563246849102</v>
      </c>
      <c r="I17" s="89">
        <f t="shared" si="0"/>
        <v>111.57518748383761</v>
      </c>
      <c r="J17" s="90">
        <f t="shared" si="2"/>
        <v>115.42569555912252</v>
      </c>
    </row>
    <row r="18" spans="2:10" ht="18.75">
      <c r="B18" s="62" t="s">
        <v>98</v>
      </c>
      <c r="C18" s="59">
        <v>18010000</v>
      </c>
      <c r="D18" s="54"/>
      <c r="E18" s="54"/>
      <c r="F18" s="54"/>
      <c r="G18" s="54"/>
      <c r="H18" s="72"/>
      <c r="I18" s="72"/>
      <c r="J18" s="73"/>
    </row>
    <row r="19" spans="2:10" ht="22.5">
      <c r="B19" s="62" t="s">
        <v>99</v>
      </c>
      <c r="C19" s="59" t="s">
        <v>100</v>
      </c>
      <c r="D19" s="54"/>
      <c r="E19" s="54"/>
      <c r="F19" s="57"/>
      <c r="G19" s="57"/>
      <c r="H19" s="72"/>
      <c r="I19" s="72"/>
      <c r="J19" s="73"/>
    </row>
    <row r="20" spans="2:10" ht="18.75">
      <c r="B20" s="62" t="s">
        <v>101</v>
      </c>
      <c r="C20" s="59"/>
      <c r="D20" s="54">
        <f>D21+D22</f>
        <v>226075.4</v>
      </c>
      <c r="E20" s="54">
        <f>E21+E22</f>
        <v>29588.3</v>
      </c>
      <c r="F20" s="54">
        <f>F21+F22+0.1</f>
        <v>33198.4</v>
      </c>
      <c r="G20" s="54">
        <f>G21+G22</f>
        <v>27528.300000000003</v>
      </c>
      <c r="H20" s="72">
        <f t="shared" si="1"/>
        <v>14.684658304264861</v>
      </c>
      <c r="I20" s="72">
        <f t="shared" si="0"/>
        <v>112.20110651845494</v>
      </c>
      <c r="J20" s="73">
        <f t="shared" si="2"/>
        <v>120.59734891003076</v>
      </c>
    </row>
    <row r="21" spans="2:10" ht="22.5">
      <c r="B21" s="62" t="s">
        <v>102</v>
      </c>
      <c r="C21" s="59" t="s">
        <v>103</v>
      </c>
      <c r="D21" s="54">
        <f>72570.2+3843.3</f>
        <v>76413.5</v>
      </c>
      <c r="E21" s="54">
        <f>9400+98.3</f>
        <v>9498.3</v>
      </c>
      <c r="F21" s="57">
        <f>8877.2+173.7</f>
        <v>9050.900000000001</v>
      </c>
      <c r="G21" s="57">
        <f>8242.4+135.6</f>
        <v>8378</v>
      </c>
      <c r="H21" s="72">
        <f t="shared" si="1"/>
        <v>11.844634783120785</v>
      </c>
      <c r="I21" s="72">
        <f t="shared" si="0"/>
        <v>95.28968341703255</v>
      </c>
      <c r="J21" s="73">
        <f t="shared" si="2"/>
        <v>108.03174982095966</v>
      </c>
    </row>
    <row r="22" spans="2:10" ht="22.5">
      <c r="B22" s="62" t="s">
        <v>104</v>
      </c>
      <c r="C22" s="59" t="s">
        <v>105</v>
      </c>
      <c r="D22" s="54">
        <f>147175.1+2486.8</f>
        <v>149661.9</v>
      </c>
      <c r="E22" s="54">
        <f>19800+290</f>
        <v>20090</v>
      </c>
      <c r="F22" s="57">
        <f>23822.6+324.8</f>
        <v>24147.399999999998</v>
      </c>
      <c r="G22" s="57">
        <f>18862.9+287.4</f>
        <v>19150.300000000003</v>
      </c>
      <c r="H22" s="72">
        <f t="shared" si="1"/>
        <v>16.134634132000194</v>
      </c>
      <c r="I22" s="72">
        <f t="shared" si="0"/>
        <v>120.1961174713788</v>
      </c>
      <c r="J22" s="73">
        <f t="shared" si="2"/>
        <v>126.09410818629469</v>
      </c>
    </row>
    <row r="23" spans="2:10" ht="22.5">
      <c r="B23" s="63" t="s">
        <v>106</v>
      </c>
      <c r="C23" s="59" t="s">
        <v>107</v>
      </c>
      <c r="D23" s="54"/>
      <c r="E23" s="54"/>
      <c r="F23" s="57"/>
      <c r="G23" s="57"/>
      <c r="H23" s="72"/>
      <c r="I23" s="72"/>
      <c r="J23" s="73"/>
    </row>
    <row r="24" spans="2:10" ht="18.75">
      <c r="B24" s="62" t="s">
        <v>108</v>
      </c>
      <c r="C24" s="59">
        <v>18020000</v>
      </c>
      <c r="D24" s="54">
        <v>9298</v>
      </c>
      <c r="E24" s="54">
        <v>1320</v>
      </c>
      <c r="F24" s="57">
        <v>1141.4</v>
      </c>
      <c r="G24" s="57">
        <v>1383.6</v>
      </c>
      <c r="H24" s="72">
        <f t="shared" si="1"/>
        <v>12.275758227575825</v>
      </c>
      <c r="I24" s="72">
        <f t="shared" si="0"/>
        <v>86.46969696969697</v>
      </c>
      <c r="J24" s="73">
        <f t="shared" si="2"/>
        <v>82.49494073431629</v>
      </c>
    </row>
    <row r="25" spans="2:10" ht="18.75">
      <c r="B25" s="62" t="s">
        <v>47</v>
      </c>
      <c r="C25" s="59">
        <v>18030000</v>
      </c>
      <c r="D25" s="54">
        <v>99.2</v>
      </c>
      <c r="E25" s="54">
        <v>27.7</v>
      </c>
      <c r="F25" s="57">
        <v>13.5</v>
      </c>
      <c r="G25" s="57">
        <v>23.5</v>
      </c>
      <c r="H25" s="72">
        <f t="shared" si="1"/>
        <v>13.608870967741934</v>
      </c>
      <c r="I25" s="72">
        <f t="shared" si="0"/>
        <v>48.73646209386281</v>
      </c>
      <c r="J25" s="73">
        <f t="shared" si="2"/>
        <v>57.446808510638306</v>
      </c>
    </row>
    <row r="26" spans="2:10" ht="18.75">
      <c r="B26" s="62" t="s">
        <v>48</v>
      </c>
      <c r="C26" s="59">
        <v>18040000</v>
      </c>
      <c r="D26" s="54"/>
      <c r="E26" s="54"/>
      <c r="F26" s="57">
        <v>163.6</v>
      </c>
      <c r="G26" s="57">
        <v>968.6</v>
      </c>
      <c r="H26" s="72"/>
      <c r="I26" s="72"/>
      <c r="J26" s="73">
        <f t="shared" si="2"/>
        <v>16.890357216601277</v>
      </c>
    </row>
    <row r="27" spans="2:10" ht="18.75">
      <c r="B27" s="64" t="s">
        <v>109</v>
      </c>
      <c r="C27" s="59">
        <v>18050000</v>
      </c>
      <c r="D27" s="54"/>
      <c r="E27" s="54"/>
      <c r="F27" s="57"/>
      <c r="G27" s="57"/>
      <c r="H27" s="72"/>
      <c r="I27" s="72"/>
      <c r="J27" s="73"/>
    </row>
    <row r="28" spans="2:10" ht="18.75">
      <c r="B28" s="82" t="s">
        <v>110</v>
      </c>
      <c r="C28" s="81">
        <v>190000</v>
      </c>
      <c r="D28" s="74"/>
      <c r="E28" s="74"/>
      <c r="F28" s="74"/>
      <c r="G28" s="74">
        <f>G30</f>
        <v>0.7</v>
      </c>
      <c r="H28" s="75"/>
      <c r="I28" s="75"/>
      <c r="J28" s="76"/>
    </row>
    <row r="29" spans="2:10" ht="18.75">
      <c r="B29" s="64" t="s">
        <v>111</v>
      </c>
      <c r="C29" s="59">
        <v>19010000</v>
      </c>
      <c r="D29" s="54"/>
      <c r="E29" s="54"/>
      <c r="F29" s="57"/>
      <c r="G29" s="57"/>
      <c r="H29" s="72"/>
      <c r="I29" s="72"/>
      <c r="J29" s="73"/>
    </row>
    <row r="30" spans="2:10" ht="45" customHeight="1">
      <c r="B30" s="77" t="s">
        <v>122</v>
      </c>
      <c r="C30" s="59">
        <v>19040000</v>
      </c>
      <c r="D30" s="54"/>
      <c r="E30" s="54"/>
      <c r="F30" s="57"/>
      <c r="G30" s="57">
        <v>0.7</v>
      </c>
      <c r="H30" s="72"/>
      <c r="I30" s="72"/>
      <c r="J30" s="73"/>
    </row>
    <row r="31" spans="2:10" ht="18.75">
      <c r="B31" s="49" t="s">
        <v>51</v>
      </c>
      <c r="C31" s="50">
        <v>20000000</v>
      </c>
      <c r="D31" s="51">
        <f>D32+D36+D40</f>
        <v>19063.600000000002</v>
      </c>
      <c r="E31" s="51">
        <f>E32+E36+E40</f>
        <v>2800.3000000000006</v>
      </c>
      <c r="F31" s="51">
        <f>F32+F36+F40</f>
        <v>3678.6</v>
      </c>
      <c r="G31" s="51">
        <f>G32+G36+G40</f>
        <v>2910.6</v>
      </c>
      <c r="H31" s="91">
        <f t="shared" si="1"/>
        <v>19.296460269833606</v>
      </c>
      <c r="I31" s="91">
        <f t="shared" si="0"/>
        <v>131.364496661072</v>
      </c>
      <c r="J31" s="92">
        <f t="shared" si="2"/>
        <v>126.3863121005978</v>
      </c>
    </row>
    <row r="32" spans="2:10" ht="18.75">
      <c r="B32" s="83" t="s">
        <v>112</v>
      </c>
      <c r="C32" s="81">
        <v>21000000</v>
      </c>
      <c r="D32" s="74">
        <f>D33+D34+D35</f>
        <v>1666.4</v>
      </c>
      <c r="E32" s="74">
        <f>E33+E34+E35</f>
        <v>165.8</v>
      </c>
      <c r="F32" s="74">
        <f>F33+F34+F35</f>
        <v>165.39999999999998</v>
      </c>
      <c r="G32" s="74">
        <f>G33+G34+G35</f>
        <v>262.9</v>
      </c>
      <c r="H32" s="89">
        <f t="shared" si="1"/>
        <v>9.925588094095053</v>
      </c>
      <c r="I32" s="89">
        <f t="shared" si="0"/>
        <v>99.75874547647766</v>
      </c>
      <c r="J32" s="90">
        <f t="shared" si="2"/>
        <v>62.91365538227463</v>
      </c>
    </row>
    <row r="33" spans="2:10" ht="33">
      <c r="B33" s="65" t="s">
        <v>113</v>
      </c>
      <c r="C33" s="59">
        <v>21010300</v>
      </c>
      <c r="D33" s="54">
        <v>485.6</v>
      </c>
      <c r="E33" s="54">
        <v>63</v>
      </c>
      <c r="F33" s="57">
        <v>69.1</v>
      </c>
      <c r="G33" s="57">
        <v>73.3</v>
      </c>
      <c r="H33" s="72">
        <f t="shared" si="1"/>
        <v>14.22981878088962</v>
      </c>
      <c r="I33" s="72">
        <f t="shared" si="0"/>
        <v>109.68253968253967</v>
      </c>
      <c r="J33" s="73">
        <f t="shared" si="2"/>
        <v>94.27012278308321</v>
      </c>
    </row>
    <row r="34" spans="2:10" ht="49.5">
      <c r="B34" s="64" t="s">
        <v>55</v>
      </c>
      <c r="C34" s="59">
        <v>21080900</v>
      </c>
      <c r="D34" s="54">
        <v>3.8</v>
      </c>
      <c r="E34" s="54">
        <v>3</v>
      </c>
      <c r="F34" s="57">
        <v>5</v>
      </c>
      <c r="G34" s="57">
        <v>0</v>
      </c>
      <c r="H34" s="72">
        <f t="shared" si="1"/>
        <v>131.57894736842107</v>
      </c>
      <c r="I34" s="72">
        <f t="shared" si="0"/>
        <v>166.66666666666669</v>
      </c>
      <c r="J34" s="73"/>
    </row>
    <row r="35" spans="2:10" ht="18.75">
      <c r="B35" s="66" t="s">
        <v>56</v>
      </c>
      <c r="C35" s="59">
        <v>21081100</v>
      </c>
      <c r="D35" s="54">
        <v>1177</v>
      </c>
      <c r="E35" s="54">
        <v>99.8</v>
      </c>
      <c r="F35" s="57">
        <v>91.3</v>
      </c>
      <c r="G35" s="57">
        <v>189.6</v>
      </c>
      <c r="H35" s="72">
        <f t="shared" si="1"/>
        <v>7.757009345794392</v>
      </c>
      <c r="I35" s="72">
        <f t="shared" si="0"/>
        <v>91.48296593186373</v>
      </c>
      <c r="J35" s="73">
        <f t="shared" si="2"/>
        <v>48.154008438818565</v>
      </c>
    </row>
    <row r="36" spans="2:10" ht="33">
      <c r="B36" s="83" t="s">
        <v>114</v>
      </c>
      <c r="C36" s="81">
        <v>22000000</v>
      </c>
      <c r="D36" s="74">
        <f>D37+D38+D39</f>
        <v>17152.7</v>
      </c>
      <c r="E36" s="74">
        <f>E37+E38+E39</f>
        <v>2575.1000000000004</v>
      </c>
      <c r="F36" s="74">
        <f>F37+F38+F39+0.1</f>
        <v>3502.6</v>
      </c>
      <c r="G36" s="74">
        <f>G37+G38+G39</f>
        <v>2636.5</v>
      </c>
      <c r="H36" s="75">
        <f t="shared" si="1"/>
        <v>20.42010878753782</v>
      </c>
      <c r="I36" s="75">
        <f t="shared" si="0"/>
        <v>136.01801871771968</v>
      </c>
      <c r="J36" s="76">
        <f t="shared" si="2"/>
        <v>132.8503698084582</v>
      </c>
    </row>
    <row r="37" spans="2:10" ht="18.75">
      <c r="B37" s="64" t="s">
        <v>115</v>
      </c>
      <c r="C37" s="59">
        <v>22010000</v>
      </c>
      <c r="D37" s="54">
        <v>12156.4</v>
      </c>
      <c r="E37" s="54">
        <v>1469.8</v>
      </c>
      <c r="F37" s="57">
        <v>1953.7</v>
      </c>
      <c r="G37" s="57">
        <v>2074.7</v>
      </c>
      <c r="H37" s="72">
        <f t="shared" si="1"/>
        <v>16.07136981343161</v>
      </c>
      <c r="I37" s="72">
        <f t="shared" si="0"/>
        <v>132.92284664580217</v>
      </c>
      <c r="J37" s="73">
        <f t="shared" si="2"/>
        <v>94.16783149370994</v>
      </c>
    </row>
    <row r="38" spans="2:10" ht="33">
      <c r="B38" s="62" t="s">
        <v>116</v>
      </c>
      <c r="C38" s="59">
        <v>22080400</v>
      </c>
      <c r="D38" s="54">
        <v>4446.3</v>
      </c>
      <c r="E38" s="54">
        <v>1040</v>
      </c>
      <c r="F38" s="55">
        <v>842.6</v>
      </c>
      <c r="G38" s="55">
        <v>502</v>
      </c>
      <c r="H38" s="72">
        <f t="shared" si="1"/>
        <v>18.95058812945595</v>
      </c>
      <c r="I38" s="72">
        <f t="shared" si="0"/>
        <v>81.01923076923077</v>
      </c>
      <c r="J38" s="73">
        <f t="shared" si="2"/>
        <v>167.84860557768926</v>
      </c>
    </row>
    <row r="39" spans="2:10" ht="18.75">
      <c r="B39" s="66" t="s">
        <v>60</v>
      </c>
      <c r="C39" s="59">
        <v>22090000</v>
      </c>
      <c r="D39" s="54">
        <v>550</v>
      </c>
      <c r="E39" s="54">
        <v>65.3</v>
      </c>
      <c r="F39" s="55">
        <v>706.2</v>
      </c>
      <c r="G39" s="55">
        <v>59.8</v>
      </c>
      <c r="H39" s="72">
        <f t="shared" si="1"/>
        <v>128.4</v>
      </c>
      <c r="I39" s="72">
        <f t="shared" si="0"/>
        <v>1081.4701378254213</v>
      </c>
      <c r="J39" s="73">
        <f t="shared" si="2"/>
        <v>1180.9364548494984</v>
      </c>
    </row>
    <row r="40" spans="2:10" ht="18.75">
      <c r="B40" s="83" t="s">
        <v>61</v>
      </c>
      <c r="C40" s="81">
        <v>24000000</v>
      </c>
      <c r="D40" s="74">
        <f>D42</f>
        <v>244.5</v>
      </c>
      <c r="E40" s="74">
        <f>E42</f>
        <v>59.4</v>
      </c>
      <c r="F40" s="74">
        <f>F42</f>
        <v>10.6</v>
      </c>
      <c r="G40" s="74">
        <f>G42</f>
        <v>11.2</v>
      </c>
      <c r="H40" s="89">
        <f t="shared" si="1"/>
        <v>4.335378323108385</v>
      </c>
      <c r="I40" s="89">
        <f t="shared" si="0"/>
        <v>17.845117845117844</v>
      </c>
      <c r="J40" s="90">
        <f t="shared" si="2"/>
        <v>94.64285714285715</v>
      </c>
    </row>
    <row r="41" spans="2:10" ht="49.5">
      <c r="B41" s="64" t="s">
        <v>117</v>
      </c>
      <c r="C41" s="59">
        <v>24030000</v>
      </c>
      <c r="D41" s="54"/>
      <c r="E41" s="54"/>
      <c r="F41" s="57"/>
      <c r="G41" s="57"/>
      <c r="H41" s="72"/>
      <c r="I41" s="72"/>
      <c r="J41" s="73"/>
    </row>
    <row r="42" spans="2:10" ht="18.75">
      <c r="B42" s="66" t="s">
        <v>54</v>
      </c>
      <c r="C42" s="59">
        <v>24060300</v>
      </c>
      <c r="D42" s="54">
        <v>244.5</v>
      </c>
      <c r="E42" s="54">
        <v>59.4</v>
      </c>
      <c r="F42" s="57">
        <v>10.6</v>
      </c>
      <c r="G42" s="57">
        <v>11.2</v>
      </c>
      <c r="H42" s="72">
        <f t="shared" si="1"/>
        <v>4.335378323108385</v>
      </c>
      <c r="I42" s="72">
        <f t="shared" si="0"/>
        <v>17.845117845117844</v>
      </c>
      <c r="J42" s="73">
        <f t="shared" si="2"/>
        <v>94.64285714285715</v>
      </c>
    </row>
    <row r="43" spans="2:10" ht="18.75">
      <c r="B43" s="49" t="s">
        <v>62</v>
      </c>
      <c r="C43" s="50">
        <v>30000000</v>
      </c>
      <c r="D43" s="51">
        <f>D44</f>
        <v>51.7</v>
      </c>
      <c r="E43" s="51">
        <f>E44</f>
        <v>4</v>
      </c>
      <c r="F43" s="51">
        <f>F44</f>
        <v>8</v>
      </c>
      <c r="G43" s="51">
        <f>G44</f>
        <v>0</v>
      </c>
      <c r="H43" s="78">
        <f t="shared" si="1"/>
        <v>15.473887814313345</v>
      </c>
      <c r="I43" s="78">
        <f t="shared" si="0"/>
        <v>200</v>
      </c>
      <c r="J43" s="79"/>
    </row>
    <row r="44" spans="2:10" ht="33">
      <c r="B44" s="62" t="s">
        <v>118</v>
      </c>
      <c r="C44" s="67">
        <v>31020000</v>
      </c>
      <c r="D44" s="54">
        <v>51.7</v>
      </c>
      <c r="E44" s="54">
        <v>4</v>
      </c>
      <c r="F44" s="57">
        <v>8</v>
      </c>
      <c r="G44" s="57">
        <v>0</v>
      </c>
      <c r="H44" s="72">
        <f t="shared" si="1"/>
        <v>15.473887814313345</v>
      </c>
      <c r="I44" s="72">
        <f t="shared" si="0"/>
        <v>200</v>
      </c>
      <c r="J44" s="73"/>
    </row>
    <row r="45" spans="2:10" ht="18.75">
      <c r="B45" s="84" t="s">
        <v>119</v>
      </c>
      <c r="C45" s="85"/>
      <c r="D45" s="86">
        <f>D6+D31+D43</f>
        <v>506274.7</v>
      </c>
      <c r="E45" s="86">
        <f>E6+E31+E43</f>
        <v>70072.50000000001</v>
      </c>
      <c r="F45" s="86">
        <f>F6+F31+F43</f>
        <v>79910.5</v>
      </c>
      <c r="G45" s="86">
        <f>G6+G31+G43</f>
        <v>67305.5</v>
      </c>
      <c r="H45" s="87">
        <f t="shared" si="1"/>
        <v>15.784020019171411</v>
      </c>
      <c r="I45" s="87">
        <f t="shared" si="0"/>
        <v>114.03974455028718</v>
      </c>
      <c r="J45" s="88">
        <f t="shared" si="2"/>
        <v>118.72803857039915</v>
      </c>
    </row>
    <row r="46" spans="2:10" ht="18.75">
      <c r="B46" s="68" t="s">
        <v>120</v>
      </c>
      <c r="C46" s="69"/>
      <c r="D46" s="70"/>
      <c r="E46" s="70"/>
      <c r="F46" s="71"/>
      <c r="G46" s="71"/>
      <c r="H46" s="71"/>
      <c r="I46" s="71"/>
      <c r="J46" s="71"/>
    </row>
    <row r="47" spans="2:10" ht="18.75">
      <c r="B47" s="110"/>
      <c r="C47" s="110"/>
      <c r="D47" s="110"/>
      <c r="E47" s="70"/>
      <c r="F47" s="71"/>
      <c r="G47" s="71"/>
      <c r="H47" s="71"/>
      <c r="I47" s="71"/>
      <c r="J47" s="71"/>
    </row>
    <row r="48" spans="2:10" ht="18.75">
      <c r="B48" s="110" t="s">
        <v>121</v>
      </c>
      <c r="C48" s="110"/>
      <c r="D48" s="110"/>
      <c r="E48" s="110"/>
      <c r="F48" s="71"/>
      <c r="G48" s="71"/>
      <c r="H48" s="71"/>
      <c r="I48" s="71"/>
      <c r="J48" s="71"/>
    </row>
  </sheetData>
  <sheetProtection/>
  <mergeCells count="12">
    <mergeCell ref="H3:I3"/>
    <mergeCell ref="J3:J4"/>
    <mergeCell ref="B47:D47"/>
    <mergeCell ref="B48:E48"/>
    <mergeCell ref="B1:J1"/>
    <mergeCell ref="B2:I2"/>
    <mergeCell ref="B3:B4"/>
    <mergeCell ref="C3:C4"/>
    <mergeCell ref="D3:D4"/>
    <mergeCell ref="E3:E4"/>
    <mergeCell ref="F3:F4"/>
    <mergeCell ref="G3:G4"/>
  </mergeCells>
  <printOptions/>
  <pageMargins left="0.5118110236220472" right="0.4724409448818898" top="0.45" bottom="0.41" header="1" footer="0.27"/>
  <pageSetup horizontalDpi="600" verticalDpi="600" orientation="portrait" paperSize="9" scale="4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47"/>
  <sheetViews>
    <sheetView view="pageBreakPreview" zoomScale="82" zoomScaleSheetLayoutView="82" zoomScalePageLayoutView="0" workbookViewId="0" topLeftCell="B34">
      <selection activeCell="B46" sqref="A46:IV46"/>
    </sheetView>
  </sheetViews>
  <sheetFormatPr defaultColWidth="9.140625" defaultRowHeight="12.75"/>
  <cols>
    <col min="1" max="1" width="9.140625" style="0" hidden="1" customWidth="1"/>
    <col min="2" max="2" width="69.421875" style="0" customWidth="1"/>
    <col min="3" max="3" width="15.140625" style="0" customWidth="1"/>
    <col min="4" max="4" width="18.57421875" style="0" customWidth="1"/>
    <col min="5" max="5" width="14.140625" style="0" customWidth="1"/>
    <col min="6" max="6" width="18.00390625" style="0" customWidth="1"/>
    <col min="7" max="8" width="14.57421875" style="0" customWidth="1"/>
    <col min="9" max="9" width="10.8515625" style="0" bestFit="1" customWidth="1"/>
    <col min="10" max="10" width="15.00390625" style="0" customWidth="1"/>
  </cols>
  <sheetData>
    <row r="1" spans="2:10" ht="113.25" customHeight="1">
      <c r="B1" s="111" t="s">
        <v>73</v>
      </c>
      <c r="C1" s="111"/>
      <c r="D1" s="111"/>
      <c r="E1" s="111"/>
      <c r="F1" s="111"/>
      <c r="G1" s="111"/>
      <c r="H1" s="111"/>
      <c r="I1" s="111"/>
      <c r="J1" s="111"/>
    </row>
    <row r="2" spans="2:10" ht="21" thickBot="1">
      <c r="B2" s="112" t="s">
        <v>75</v>
      </c>
      <c r="C2" s="112"/>
      <c r="D2" s="112"/>
      <c r="E2" s="112"/>
      <c r="F2" s="112"/>
      <c r="G2" s="112"/>
      <c r="H2" s="112"/>
      <c r="I2" s="112"/>
      <c r="J2" s="41" t="s">
        <v>76</v>
      </c>
    </row>
    <row r="3" spans="2:10" ht="16.5">
      <c r="B3" s="113" t="s">
        <v>0</v>
      </c>
      <c r="C3" s="115" t="s">
        <v>77</v>
      </c>
      <c r="D3" s="117" t="s">
        <v>78</v>
      </c>
      <c r="E3" s="119" t="s">
        <v>79</v>
      </c>
      <c r="F3" s="121" t="s">
        <v>80</v>
      </c>
      <c r="G3" s="121" t="s">
        <v>81</v>
      </c>
      <c r="H3" s="123" t="s">
        <v>82</v>
      </c>
      <c r="I3" s="123"/>
      <c r="J3" s="124" t="s">
        <v>83</v>
      </c>
    </row>
    <row r="4" spans="2:10" ht="33.75" thickBot="1">
      <c r="B4" s="114"/>
      <c r="C4" s="116"/>
      <c r="D4" s="118"/>
      <c r="E4" s="120"/>
      <c r="F4" s="122"/>
      <c r="G4" s="122"/>
      <c r="H4" s="42" t="s">
        <v>84</v>
      </c>
      <c r="I4" s="43" t="s">
        <v>85</v>
      </c>
      <c r="J4" s="125"/>
    </row>
    <row r="5" spans="2:10" ht="16.5">
      <c r="B5" s="44" t="s">
        <v>86</v>
      </c>
      <c r="C5" s="45"/>
      <c r="D5" s="46"/>
      <c r="E5" s="47"/>
      <c r="F5" s="47"/>
      <c r="G5" s="47"/>
      <c r="H5" s="47"/>
      <c r="I5" s="47"/>
      <c r="J5" s="48"/>
    </row>
    <row r="6" spans="2:10" ht="18.75">
      <c r="B6" s="49" t="s">
        <v>35</v>
      </c>
      <c r="C6" s="50">
        <v>10000000</v>
      </c>
      <c r="D6" s="51">
        <f>D7+D11+D17+D28</f>
        <v>487159.4</v>
      </c>
      <c r="E6" s="51">
        <f>E7+E11+E17+E28</f>
        <v>105614.1</v>
      </c>
      <c r="F6" s="51">
        <f>F7+F11+F16+F17+F28</f>
        <v>120523.4</v>
      </c>
      <c r="G6" s="51">
        <f>G7+G11+G17+G28</f>
        <v>100658.99999999999</v>
      </c>
      <c r="H6" s="91">
        <f>F6/D6*100</f>
        <v>24.740033754865447</v>
      </c>
      <c r="I6" s="91">
        <f>F6/E6*100</f>
        <v>114.11677039334708</v>
      </c>
      <c r="J6" s="92">
        <f>F6/G6*100</f>
        <v>119.73435062935258</v>
      </c>
    </row>
    <row r="7" spans="2:10" ht="33">
      <c r="B7" s="80" t="s">
        <v>36</v>
      </c>
      <c r="C7" s="81">
        <v>11000000</v>
      </c>
      <c r="D7" s="74">
        <f>D8+D9</f>
        <v>250593.2</v>
      </c>
      <c r="E7" s="74">
        <f>E8+E9</f>
        <v>57032.4</v>
      </c>
      <c r="F7" s="74">
        <f>F8+F9</f>
        <v>66515.59999999999</v>
      </c>
      <c r="G7" s="74">
        <f>G8+G9</f>
        <v>55114.799999999996</v>
      </c>
      <c r="H7" s="89">
        <f>F7/D7*100</f>
        <v>26.543258157044956</v>
      </c>
      <c r="I7" s="89">
        <f aca="true" t="shared" si="0" ref="I7:I44">F7/E7*100</f>
        <v>116.62774142417291</v>
      </c>
      <c r="J7" s="90">
        <f>F7/G7*100</f>
        <v>120.68555088651323</v>
      </c>
    </row>
    <row r="8" spans="2:10" ht="30.75" customHeight="1">
      <c r="B8" s="52" t="s">
        <v>87</v>
      </c>
      <c r="C8" s="53">
        <v>11010000</v>
      </c>
      <c r="D8" s="54">
        <v>249726</v>
      </c>
      <c r="E8" s="54">
        <v>56790</v>
      </c>
      <c r="F8" s="55">
        <v>65001.2</v>
      </c>
      <c r="G8" s="55">
        <v>54831.1</v>
      </c>
      <c r="H8" s="72">
        <f>F8/D8*100</f>
        <v>26.029007792540625</v>
      </c>
      <c r="I8" s="72">
        <f t="shared" si="0"/>
        <v>114.4588836062687</v>
      </c>
      <c r="J8" s="73">
        <f>F8/G8*100</f>
        <v>118.54805028533077</v>
      </c>
    </row>
    <row r="9" spans="2:10" ht="38.25" customHeight="1">
      <c r="B9" s="52" t="s">
        <v>88</v>
      </c>
      <c r="C9" s="56" t="s">
        <v>89</v>
      </c>
      <c r="D9" s="54">
        <v>867.2</v>
      </c>
      <c r="E9" s="54">
        <v>242.4</v>
      </c>
      <c r="F9" s="57">
        <v>1514.4</v>
      </c>
      <c r="G9" s="57">
        <v>283.7</v>
      </c>
      <c r="H9" s="72">
        <f aca="true" t="shared" si="1" ref="H9:H44">F9/D9*100</f>
        <v>174.6309963099631</v>
      </c>
      <c r="I9" s="72">
        <f t="shared" si="0"/>
        <v>624.7524752475248</v>
      </c>
      <c r="J9" s="73">
        <f aca="true" t="shared" si="2" ref="J9:J44">F9/G9*100</f>
        <v>533.8033133591823</v>
      </c>
    </row>
    <row r="10" spans="2:10" ht="26.25" customHeight="1">
      <c r="B10" s="52" t="s">
        <v>38</v>
      </c>
      <c r="C10" s="53">
        <v>11020000</v>
      </c>
      <c r="D10" s="54"/>
      <c r="E10" s="54"/>
      <c r="F10" s="57"/>
      <c r="G10" s="57"/>
      <c r="H10" s="72"/>
      <c r="I10" s="72"/>
      <c r="J10" s="73"/>
    </row>
    <row r="11" spans="2:10" ht="20.25" customHeight="1">
      <c r="B11" s="80" t="s">
        <v>90</v>
      </c>
      <c r="C11" s="81">
        <v>13000000</v>
      </c>
      <c r="D11" s="74">
        <f>D12+D13+D14</f>
        <v>1093.6</v>
      </c>
      <c r="E11" s="74">
        <f>E12+E13+E14</f>
        <v>294.5</v>
      </c>
      <c r="F11" s="74">
        <f>F12+F13+F14</f>
        <v>421.6</v>
      </c>
      <c r="G11" s="74">
        <f>G12+G13+G14</f>
        <v>399.8</v>
      </c>
      <c r="H11" s="89">
        <f t="shared" si="1"/>
        <v>38.551572787125096</v>
      </c>
      <c r="I11" s="89">
        <f t="shared" si="0"/>
        <v>143.1578947368421</v>
      </c>
      <c r="J11" s="90">
        <f t="shared" si="2"/>
        <v>105.4527263631816</v>
      </c>
    </row>
    <row r="12" spans="2:10" ht="44.25" customHeight="1">
      <c r="B12" s="58" t="s">
        <v>91</v>
      </c>
      <c r="C12" s="59">
        <v>13010200</v>
      </c>
      <c r="D12" s="60"/>
      <c r="E12" s="60"/>
      <c r="F12" s="60">
        <v>116.5</v>
      </c>
      <c r="G12" s="60">
        <v>54.4</v>
      </c>
      <c r="H12" s="72"/>
      <c r="I12" s="72"/>
      <c r="J12" s="73">
        <f t="shared" si="2"/>
        <v>214.15441176470588</v>
      </c>
    </row>
    <row r="13" spans="2:10" ht="26.25" customHeight="1">
      <c r="B13" s="58" t="s">
        <v>92</v>
      </c>
      <c r="C13" s="61" t="s">
        <v>93</v>
      </c>
      <c r="D13" s="54">
        <v>418.7</v>
      </c>
      <c r="E13" s="54">
        <v>74.6</v>
      </c>
      <c r="F13" s="57">
        <v>158.3</v>
      </c>
      <c r="G13" s="57">
        <v>131</v>
      </c>
      <c r="H13" s="72">
        <f t="shared" si="1"/>
        <v>37.807499402913784</v>
      </c>
      <c r="I13" s="72">
        <f t="shared" si="0"/>
        <v>212.19839142091158</v>
      </c>
      <c r="J13" s="73">
        <f t="shared" si="2"/>
        <v>120.83969465648856</v>
      </c>
    </row>
    <row r="14" spans="2:10" ht="27" customHeight="1">
      <c r="B14" s="58" t="s">
        <v>94</v>
      </c>
      <c r="C14" s="59">
        <v>13030000</v>
      </c>
      <c r="D14" s="54">
        <v>674.9</v>
      </c>
      <c r="E14" s="54">
        <v>219.9</v>
      </c>
      <c r="F14" s="57">
        <v>146.8</v>
      </c>
      <c r="G14" s="57">
        <v>214.4</v>
      </c>
      <c r="H14" s="72">
        <f t="shared" si="1"/>
        <v>21.751370573418285</v>
      </c>
      <c r="I14" s="72">
        <f t="shared" si="0"/>
        <v>66.75761709868122</v>
      </c>
      <c r="J14" s="73">
        <f t="shared" si="2"/>
        <v>68.47014925373135</v>
      </c>
    </row>
    <row r="15" spans="2:10" ht="39.75" customHeight="1">
      <c r="B15" s="58" t="s">
        <v>95</v>
      </c>
      <c r="C15" s="59">
        <v>14040001</v>
      </c>
      <c r="D15" s="54"/>
      <c r="E15" s="54"/>
      <c r="F15" s="57"/>
      <c r="G15" s="57"/>
      <c r="H15" s="72"/>
      <c r="I15" s="72"/>
      <c r="J15" s="73"/>
    </row>
    <row r="16" spans="2:10" ht="30" customHeight="1">
      <c r="B16" s="58" t="s">
        <v>96</v>
      </c>
      <c r="C16" s="59">
        <v>16000000</v>
      </c>
      <c r="D16" s="54"/>
      <c r="E16" s="54"/>
      <c r="F16" s="57">
        <v>0.5</v>
      </c>
      <c r="G16" s="57">
        <v>0.1</v>
      </c>
      <c r="H16" s="72"/>
      <c r="I16" s="72"/>
      <c r="J16" s="73">
        <f t="shared" si="2"/>
        <v>500</v>
      </c>
    </row>
    <row r="17" spans="2:10" ht="18.75">
      <c r="B17" s="80" t="s">
        <v>97</v>
      </c>
      <c r="C17" s="81">
        <v>18000000</v>
      </c>
      <c r="D17" s="74">
        <f>D20+D24+D25</f>
        <v>235472.6</v>
      </c>
      <c r="E17" s="74">
        <f>E20+E24+E25</f>
        <v>48287.200000000004</v>
      </c>
      <c r="F17" s="74">
        <f>F20+F24+F25+F26</f>
        <v>53585.7</v>
      </c>
      <c r="G17" s="74">
        <f>G20+G24+G25+G26</f>
        <v>45143.69999999999</v>
      </c>
      <c r="H17" s="89">
        <f t="shared" si="1"/>
        <v>22.75666043522686</v>
      </c>
      <c r="I17" s="89">
        <f t="shared" si="0"/>
        <v>110.97288722477177</v>
      </c>
      <c r="J17" s="90">
        <f t="shared" si="2"/>
        <v>118.70028376052475</v>
      </c>
    </row>
    <row r="18" spans="2:10" ht="18.75">
      <c r="B18" s="62" t="s">
        <v>98</v>
      </c>
      <c r="C18" s="59">
        <v>18010000</v>
      </c>
      <c r="D18" s="54"/>
      <c r="E18" s="54"/>
      <c r="F18" s="54"/>
      <c r="G18" s="54"/>
      <c r="H18" s="72"/>
      <c r="I18" s="72"/>
      <c r="J18" s="73"/>
    </row>
    <row r="19" spans="2:10" ht="22.5">
      <c r="B19" s="62" t="s">
        <v>99</v>
      </c>
      <c r="C19" s="59" t="s">
        <v>100</v>
      </c>
      <c r="D19" s="54"/>
      <c r="E19" s="54"/>
      <c r="F19" s="57"/>
      <c r="G19" s="57"/>
      <c r="H19" s="72"/>
      <c r="I19" s="72"/>
      <c r="J19" s="73"/>
    </row>
    <row r="20" spans="2:10" ht="18.75">
      <c r="B20" s="62" t="s">
        <v>101</v>
      </c>
      <c r="C20" s="59"/>
      <c r="D20" s="54">
        <f>D21+D22</f>
        <v>226075.4</v>
      </c>
      <c r="E20" s="54">
        <f>E21+E22</f>
        <v>46938.3</v>
      </c>
      <c r="F20" s="54">
        <f>F21+F22</f>
        <v>52290.7</v>
      </c>
      <c r="G20" s="54">
        <f>G21+G22</f>
        <v>42261.2</v>
      </c>
      <c r="H20" s="72">
        <f t="shared" si="1"/>
        <v>23.12976113279021</v>
      </c>
      <c r="I20" s="72">
        <f t="shared" si="0"/>
        <v>111.4030546483362</v>
      </c>
      <c r="J20" s="73">
        <f t="shared" si="2"/>
        <v>123.73217040689806</v>
      </c>
    </row>
    <row r="21" spans="2:10" ht="22.5">
      <c r="B21" s="62" t="s">
        <v>102</v>
      </c>
      <c r="C21" s="59" t="s">
        <v>103</v>
      </c>
      <c r="D21" s="54">
        <f>72570.2+3843.3</f>
        <v>76413.5</v>
      </c>
      <c r="E21" s="54">
        <f>15200+168.3</f>
        <v>15368.3</v>
      </c>
      <c r="F21" s="57">
        <f>14276.2+309.4</f>
        <v>14585.6</v>
      </c>
      <c r="G21" s="57">
        <f>12880.8+190.7</f>
        <v>13071.5</v>
      </c>
      <c r="H21" s="72">
        <f t="shared" si="1"/>
        <v>19.087726645160867</v>
      </c>
      <c r="I21" s="72">
        <f t="shared" si="0"/>
        <v>94.90704892538537</v>
      </c>
      <c r="J21" s="73">
        <f t="shared" si="2"/>
        <v>111.58321539226561</v>
      </c>
    </row>
    <row r="22" spans="2:10" ht="22.5">
      <c r="B22" s="62" t="s">
        <v>104</v>
      </c>
      <c r="C22" s="59" t="s">
        <v>105</v>
      </c>
      <c r="D22" s="54">
        <f>147175.1+2486.8</f>
        <v>149661.9</v>
      </c>
      <c r="E22" s="54">
        <f>31000+570</f>
        <v>31570</v>
      </c>
      <c r="F22" s="57">
        <f>37219.9+485.2</f>
        <v>37705.1</v>
      </c>
      <c r="G22" s="57">
        <f>28675.4+514.3</f>
        <v>29189.7</v>
      </c>
      <c r="H22" s="72">
        <f t="shared" si="1"/>
        <v>25.193519526345714</v>
      </c>
      <c r="I22" s="72">
        <f t="shared" si="0"/>
        <v>119.43332277478618</v>
      </c>
      <c r="J22" s="73">
        <f t="shared" si="2"/>
        <v>129.17261910879523</v>
      </c>
    </row>
    <row r="23" spans="2:10" ht="30.75" customHeight="1">
      <c r="B23" s="63" t="s">
        <v>106</v>
      </c>
      <c r="C23" s="59" t="s">
        <v>107</v>
      </c>
      <c r="D23" s="54"/>
      <c r="E23" s="54"/>
      <c r="F23" s="57"/>
      <c r="G23" s="57"/>
      <c r="H23" s="72"/>
      <c r="I23" s="72"/>
      <c r="J23" s="73"/>
    </row>
    <row r="24" spans="2:10" ht="25.5" customHeight="1">
      <c r="B24" s="62" t="s">
        <v>108</v>
      </c>
      <c r="C24" s="59">
        <v>18020000</v>
      </c>
      <c r="D24" s="54">
        <v>9298</v>
      </c>
      <c r="E24" s="54">
        <v>1320</v>
      </c>
      <c r="F24" s="57">
        <v>1141.4</v>
      </c>
      <c r="G24" s="57">
        <v>1383.6</v>
      </c>
      <c r="H24" s="72">
        <f t="shared" si="1"/>
        <v>12.275758227575825</v>
      </c>
      <c r="I24" s="72">
        <f t="shared" si="0"/>
        <v>86.46969696969697</v>
      </c>
      <c r="J24" s="73">
        <f t="shared" si="2"/>
        <v>82.49494073431629</v>
      </c>
    </row>
    <row r="25" spans="2:10" ht="25.5" customHeight="1">
      <c r="B25" s="62" t="s">
        <v>47</v>
      </c>
      <c r="C25" s="59">
        <v>18030000</v>
      </c>
      <c r="D25" s="54">
        <v>99.2</v>
      </c>
      <c r="E25" s="54">
        <v>28.9</v>
      </c>
      <c r="F25" s="57">
        <v>14.4</v>
      </c>
      <c r="G25" s="57">
        <v>24.7</v>
      </c>
      <c r="H25" s="72">
        <f t="shared" si="1"/>
        <v>14.516129032258066</v>
      </c>
      <c r="I25" s="72">
        <f t="shared" si="0"/>
        <v>49.826989619377166</v>
      </c>
      <c r="J25" s="73">
        <f t="shared" si="2"/>
        <v>58.29959514170041</v>
      </c>
    </row>
    <row r="26" spans="2:10" ht="27" customHeight="1">
      <c r="B26" s="62" t="s">
        <v>48</v>
      </c>
      <c r="C26" s="59">
        <v>18040000</v>
      </c>
      <c r="D26" s="54"/>
      <c r="E26" s="54"/>
      <c r="F26" s="57">
        <v>139.2</v>
      </c>
      <c r="G26" s="57">
        <v>1474.2</v>
      </c>
      <c r="H26" s="72"/>
      <c r="I26" s="72"/>
      <c r="J26" s="73">
        <f t="shared" si="2"/>
        <v>9.442409442409442</v>
      </c>
    </row>
    <row r="27" spans="2:10" ht="30.75" customHeight="1">
      <c r="B27" s="64" t="s">
        <v>109</v>
      </c>
      <c r="C27" s="59">
        <v>18050000</v>
      </c>
      <c r="D27" s="54"/>
      <c r="E27" s="54"/>
      <c r="F27" s="57"/>
      <c r="G27" s="57"/>
      <c r="H27" s="72"/>
      <c r="I27" s="72"/>
      <c r="J27" s="73"/>
    </row>
    <row r="28" spans="2:10" ht="18.75">
      <c r="B28" s="82" t="s">
        <v>110</v>
      </c>
      <c r="C28" s="81">
        <v>190000</v>
      </c>
      <c r="D28" s="74"/>
      <c r="E28" s="74"/>
      <c r="F28" s="74"/>
      <c r="G28" s="74">
        <f>G30</f>
        <v>0.7</v>
      </c>
      <c r="H28" s="75"/>
      <c r="I28" s="75"/>
      <c r="J28" s="76"/>
    </row>
    <row r="29" spans="2:10" ht="18.75">
      <c r="B29" s="64" t="s">
        <v>111</v>
      </c>
      <c r="C29" s="59">
        <v>19010000</v>
      </c>
      <c r="D29" s="54"/>
      <c r="E29" s="54"/>
      <c r="F29" s="57"/>
      <c r="G29" s="57"/>
      <c r="H29" s="72"/>
      <c r="I29" s="72"/>
      <c r="J29" s="73"/>
    </row>
    <row r="30" spans="2:10" ht="57.75" customHeight="1">
      <c r="B30" s="77" t="s">
        <v>127</v>
      </c>
      <c r="C30" s="59">
        <v>19040000</v>
      </c>
      <c r="D30" s="54"/>
      <c r="E30" s="54"/>
      <c r="F30" s="57"/>
      <c r="G30" s="57">
        <v>0.7</v>
      </c>
      <c r="H30" s="72"/>
      <c r="I30" s="72"/>
      <c r="J30" s="73"/>
    </row>
    <row r="31" spans="2:10" ht="18.75">
      <c r="B31" s="49" t="s">
        <v>51</v>
      </c>
      <c r="C31" s="50">
        <v>20000000</v>
      </c>
      <c r="D31" s="51">
        <f>D32+D36+D40</f>
        <v>19063.600000000002</v>
      </c>
      <c r="E31" s="51">
        <f>E32+E36+E40</f>
        <v>3881</v>
      </c>
      <c r="F31" s="51">
        <f>F32+F36+F40-0.1</f>
        <v>7105.4</v>
      </c>
      <c r="G31" s="51">
        <f>G32+G36+G40</f>
        <v>3998.7000000000003</v>
      </c>
      <c r="H31" s="91">
        <f t="shared" si="1"/>
        <v>37.27207872594892</v>
      </c>
      <c r="I31" s="91">
        <f t="shared" si="0"/>
        <v>183.08167997938673</v>
      </c>
      <c r="J31" s="92">
        <f t="shared" si="2"/>
        <v>177.6927501437967</v>
      </c>
    </row>
    <row r="32" spans="2:10" ht="18.75">
      <c r="B32" s="83" t="s">
        <v>112</v>
      </c>
      <c r="C32" s="81">
        <v>21000000</v>
      </c>
      <c r="D32" s="74">
        <f>D33+D34+D35</f>
        <v>1666.4</v>
      </c>
      <c r="E32" s="74">
        <f>E33+E34+E35</f>
        <v>237.4</v>
      </c>
      <c r="F32" s="74">
        <f>F33+F34+F35</f>
        <v>254.70000000000002</v>
      </c>
      <c r="G32" s="74">
        <f>G33+G34+G35</f>
        <v>334.4</v>
      </c>
      <c r="H32" s="89">
        <f t="shared" si="1"/>
        <v>15.284445511281804</v>
      </c>
      <c r="I32" s="89">
        <f t="shared" si="0"/>
        <v>107.28727885425442</v>
      </c>
      <c r="J32" s="90">
        <f t="shared" si="2"/>
        <v>76.16626794258374</v>
      </c>
    </row>
    <row r="33" spans="2:10" ht="63" customHeight="1">
      <c r="B33" s="65" t="s">
        <v>113</v>
      </c>
      <c r="C33" s="59">
        <v>21010300</v>
      </c>
      <c r="D33" s="54">
        <v>485.6</v>
      </c>
      <c r="E33" s="54">
        <v>66</v>
      </c>
      <c r="F33" s="57">
        <v>74.4</v>
      </c>
      <c r="G33" s="57">
        <v>76.2</v>
      </c>
      <c r="H33" s="72">
        <f t="shared" si="1"/>
        <v>15.321252059308074</v>
      </c>
      <c r="I33" s="72">
        <f t="shared" si="0"/>
        <v>112.72727272727275</v>
      </c>
      <c r="J33" s="73">
        <f t="shared" si="2"/>
        <v>97.63779527559055</v>
      </c>
    </row>
    <row r="34" spans="2:10" ht="81" customHeight="1">
      <c r="B34" s="64" t="s">
        <v>55</v>
      </c>
      <c r="C34" s="59">
        <v>21080900</v>
      </c>
      <c r="D34" s="54">
        <v>3.8</v>
      </c>
      <c r="E34" s="54">
        <v>3</v>
      </c>
      <c r="F34" s="57">
        <v>6</v>
      </c>
      <c r="G34" s="57">
        <v>0</v>
      </c>
      <c r="H34" s="72">
        <f t="shared" si="1"/>
        <v>157.89473684210526</v>
      </c>
      <c r="I34" s="72">
        <f t="shared" si="0"/>
        <v>200</v>
      </c>
      <c r="J34" s="73"/>
    </row>
    <row r="35" spans="2:10" ht="27.75" customHeight="1">
      <c r="B35" s="66" t="s">
        <v>56</v>
      </c>
      <c r="C35" s="59">
        <v>21081100</v>
      </c>
      <c r="D35" s="54">
        <v>1177</v>
      </c>
      <c r="E35" s="54">
        <v>168.4</v>
      </c>
      <c r="F35" s="57">
        <v>174.3</v>
      </c>
      <c r="G35" s="57">
        <v>258.2</v>
      </c>
      <c r="H35" s="72">
        <f t="shared" si="1"/>
        <v>14.808836023789295</v>
      </c>
      <c r="I35" s="72">
        <f t="shared" si="0"/>
        <v>103.50356294536817</v>
      </c>
      <c r="J35" s="73">
        <f t="shared" si="2"/>
        <v>67.50580945003874</v>
      </c>
    </row>
    <row r="36" spans="2:10" ht="41.25" customHeight="1">
      <c r="B36" s="83" t="s">
        <v>114</v>
      </c>
      <c r="C36" s="81">
        <v>22000000</v>
      </c>
      <c r="D36" s="74">
        <f>D37+D38+D39</f>
        <v>17152.7</v>
      </c>
      <c r="E36" s="74">
        <f>E37+E38+E39</f>
        <v>3545.5</v>
      </c>
      <c r="F36" s="74">
        <f>F37+F38+F39</f>
        <v>6835.7</v>
      </c>
      <c r="G36" s="74">
        <f>G37+G38+G39</f>
        <v>3612.4</v>
      </c>
      <c r="H36" s="89">
        <f t="shared" si="1"/>
        <v>39.85203495659575</v>
      </c>
      <c r="I36" s="89">
        <f t="shared" si="0"/>
        <v>192.79932308560146</v>
      </c>
      <c r="J36" s="90">
        <f t="shared" si="2"/>
        <v>189.22876757834126</v>
      </c>
    </row>
    <row r="37" spans="2:10" ht="24" customHeight="1">
      <c r="B37" s="64" t="s">
        <v>115</v>
      </c>
      <c r="C37" s="59">
        <v>22010000</v>
      </c>
      <c r="D37" s="54">
        <v>12156.4</v>
      </c>
      <c r="E37" s="54">
        <v>2115.3</v>
      </c>
      <c r="F37" s="57">
        <v>4678.2</v>
      </c>
      <c r="G37" s="57">
        <v>2727.9</v>
      </c>
      <c r="H37" s="72">
        <f t="shared" si="1"/>
        <v>38.483432595176204</v>
      </c>
      <c r="I37" s="72">
        <f t="shared" si="0"/>
        <v>221.160119132038</v>
      </c>
      <c r="J37" s="73">
        <f t="shared" si="2"/>
        <v>171.494556252062</v>
      </c>
    </row>
    <row r="38" spans="2:10" ht="56.25" customHeight="1">
      <c r="B38" s="62" t="s">
        <v>116</v>
      </c>
      <c r="C38" s="59">
        <v>22080400</v>
      </c>
      <c r="D38" s="54">
        <v>4446.3</v>
      </c>
      <c r="E38" s="54">
        <v>1340</v>
      </c>
      <c r="F38" s="55">
        <v>1000.3</v>
      </c>
      <c r="G38" s="55">
        <v>799.9</v>
      </c>
      <c r="H38" s="72">
        <f t="shared" si="1"/>
        <v>22.49735735330499</v>
      </c>
      <c r="I38" s="72">
        <f t="shared" si="0"/>
        <v>74.64925373134328</v>
      </c>
      <c r="J38" s="73">
        <f t="shared" si="2"/>
        <v>125.05313164145517</v>
      </c>
    </row>
    <row r="39" spans="2:10" ht="22.5" customHeight="1">
      <c r="B39" s="66" t="s">
        <v>60</v>
      </c>
      <c r="C39" s="59">
        <v>22090000</v>
      </c>
      <c r="D39" s="54">
        <v>550</v>
      </c>
      <c r="E39" s="54">
        <v>90.2</v>
      </c>
      <c r="F39" s="55">
        <v>1157.2</v>
      </c>
      <c r="G39" s="55">
        <v>84.6</v>
      </c>
      <c r="H39" s="72">
        <f t="shared" si="1"/>
        <v>210.4</v>
      </c>
      <c r="I39" s="72">
        <f t="shared" si="0"/>
        <v>1282.9268292682927</v>
      </c>
      <c r="J39" s="73">
        <f t="shared" si="2"/>
        <v>1367.8486997635937</v>
      </c>
    </row>
    <row r="40" spans="2:10" ht="23.25" customHeight="1">
      <c r="B40" s="83" t="s">
        <v>61</v>
      </c>
      <c r="C40" s="81">
        <v>24000000</v>
      </c>
      <c r="D40" s="74">
        <f>D41</f>
        <v>244.5</v>
      </c>
      <c r="E40" s="74">
        <f>E41</f>
        <v>98.1</v>
      </c>
      <c r="F40" s="74">
        <f>F41</f>
        <v>15.1</v>
      </c>
      <c r="G40" s="74">
        <f>G41</f>
        <v>51.9</v>
      </c>
      <c r="H40" s="89">
        <f t="shared" si="1"/>
        <v>6.175869120654396</v>
      </c>
      <c r="I40" s="89">
        <f t="shared" si="0"/>
        <v>15.392456676860347</v>
      </c>
      <c r="J40" s="90">
        <f t="shared" si="2"/>
        <v>29.09441233140655</v>
      </c>
    </row>
    <row r="41" spans="2:10" ht="22.5" customHeight="1">
      <c r="B41" s="66" t="s">
        <v>54</v>
      </c>
      <c r="C41" s="59">
        <v>24060300</v>
      </c>
      <c r="D41" s="54">
        <v>244.5</v>
      </c>
      <c r="E41" s="54">
        <v>98.1</v>
      </c>
      <c r="F41" s="57">
        <v>15.1</v>
      </c>
      <c r="G41" s="57">
        <v>51.9</v>
      </c>
      <c r="H41" s="72">
        <f t="shared" si="1"/>
        <v>6.175869120654396</v>
      </c>
      <c r="I41" s="72">
        <f t="shared" si="0"/>
        <v>15.392456676860347</v>
      </c>
      <c r="J41" s="73">
        <f t="shared" si="2"/>
        <v>29.09441233140655</v>
      </c>
    </row>
    <row r="42" spans="2:10" ht="18.75">
      <c r="B42" s="49" t="s">
        <v>62</v>
      </c>
      <c r="C42" s="50">
        <v>30000000</v>
      </c>
      <c r="D42" s="51">
        <f>D43</f>
        <v>51.7</v>
      </c>
      <c r="E42" s="51">
        <f>E43</f>
        <v>4</v>
      </c>
      <c r="F42" s="51">
        <f>F43</f>
        <v>11.4</v>
      </c>
      <c r="G42" s="51">
        <f>G43</f>
        <v>0</v>
      </c>
      <c r="H42" s="91">
        <f t="shared" si="1"/>
        <v>22.05029013539652</v>
      </c>
      <c r="I42" s="91">
        <f t="shared" si="0"/>
        <v>285</v>
      </c>
      <c r="J42" s="79"/>
    </row>
    <row r="43" spans="2:10" ht="33">
      <c r="B43" s="62" t="s">
        <v>118</v>
      </c>
      <c r="C43" s="67">
        <v>31020000</v>
      </c>
      <c r="D43" s="54">
        <v>51.7</v>
      </c>
      <c r="E43" s="54">
        <v>4</v>
      </c>
      <c r="F43" s="57">
        <v>11.4</v>
      </c>
      <c r="G43" s="57">
        <v>0</v>
      </c>
      <c r="H43" s="72">
        <f t="shared" si="1"/>
        <v>22.05029013539652</v>
      </c>
      <c r="I43" s="72">
        <f t="shared" si="0"/>
        <v>285</v>
      </c>
      <c r="J43" s="73"/>
    </row>
    <row r="44" spans="2:10" ht="18.75">
      <c r="B44" s="84" t="s">
        <v>119</v>
      </c>
      <c r="C44" s="85"/>
      <c r="D44" s="86">
        <f>D6+D31+D42</f>
        <v>506274.7</v>
      </c>
      <c r="E44" s="86">
        <f>E6+E31+E42</f>
        <v>109499.1</v>
      </c>
      <c r="F44" s="86">
        <f>F6+F31+F42</f>
        <v>127640.19999999998</v>
      </c>
      <c r="G44" s="86">
        <f>G6+G31+G42</f>
        <v>104657.69999999998</v>
      </c>
      <c r="H44" s="87">
        <f t="shared" si="1"/>
        <v>25.21164893288169</v>
      </c>
      <c r="I44" s="87">
        <f t="shared" si="0"/>
        <v>116.56735078187855</v>
      </c>
      <c r="J44" s="88">
        <f t="shared" si="2"/>
        <v>121.95968380730706</v>
      </c>
    </row>
    <row r="45" spans="2:6" ht="18.75">
      <c r="B45" s="71"/>
      <c r="C45" s="71"/>
      <c r="D45" s="71"/>
      <c r="E45" s="71"/>
      <c r="F45" s="71"/>
    </row>
    <row r="46" spans="2:6" ht="18.75" customHeight="1">
      <c r="B46" s="71"/>
      <c r="C46" s="71"/>
      <c r="D46" s="71"/>
      <c r="E46" s="71"/>
      <c r="F46" s="71"/>
    </row>
    <row r="47" spans="2:6" ht="18.75" customHeight="1">
      <c r="B47" s="71"/>
      <c r="C47" s="71"/>
      <c r="D47" s="71"/>
      <c r="E47" s="71"/>
      <c r="F47" s="71"/>
    </row>
  </sheetData>
  <sheetProtection/>
  <mergeCells count="10">
    <mergeCell ref="G3:G4"/>
    <mergeCell ref="H3:I3"/>
    <mergeCell ref="J3:J4"/>
    <mergeCell ref="B1:J1"/>
    <mergeCell ref="B2:I2"/>
    <mergeCell ref="B3:B4"/>
    <mergeCell ref="C3:C4"/>
    <mergeCell ref="D3:D4"/>
    <mergeCell ref="E3:E4"/>
    <mergeCell ref="F3:F4"/>
  </mergeCells>
  <printOptions/>
  <pageMargins left="0.1968503937007874" right="0.4724409448818898" top="0.4330708661417323" bottom="0.3937007874015748" header="0.984251968503937" footer="0.2755905511811024"/>
  <pageSetup horizontalDpi="600" verticalDpi="600" orientation="portrait" paperSize="9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67"/>
  <sheetViews>
    <sheetView view="pageBreakPreview" zoomScale="82" zoomScaleSheetLayoutView="82" zoomScalePageLayoutView="0" workbookViewId="0" topLeftCell="B1">
      <selection activeCell="G65" sqref="G65"/>
    </sheetView>
  </sheetViews>
  <sheetFormatPr defaultColWidth="9.140625" defaultRowHeight="12.75"/>
  <cols>
    <col min="1" max="1" width="9.140625" style="0" hidden="1" customWidth="1"/>
    <col min="2" max="2" width="69.421875" style="0" customWidth="1"/>
    <col min="3" max="3" width="15.140625" style="0" customWidth="1"/>
    <col min="4" max="4" width="18.57421875" style="0" customWidth="1"/>
    <col min="5" max="5" width="14.140625" style="0" customWidth="1"/>
    <col min="6" max="6" width="18.00390625" style="0" customWidth="1"/>
    <col min="7" max="8" width="14.57421875" style="0" customWidth="1"/>
    <col min="9" max="9" width="10.8515625" style="0" bestFit="1" customWidth="1"/>
    <col min="10" max="10" width="15.00390625" style="0" customWidth="1"/>
  </cols>
  <sheetData>
    <row r="1" spans="2:10" ht="113.25" customHeight="1">
      <c r="B1" s="111" t="s">
        <v>128</v>
      </c>
      <c r="C1" s="111"/>
      <c r="D1" s="111"/>
      <c r="E1" s="111"/>
      <c r="F1" s="111"/>
      <c r="G1" s="111"/>
      <c r="H1" s="111"/>
      <c r="I1" s="111"/>
      <c r="J1" s="111"/>
    </row>
    <row r="2" spans="2:10" ht="21" thickBot="1">
      <c r="B2" s="112" t="s">
        <v>75</v>
      </c>
      <c r="C2" s="112"/>
      <c r="D2" s="112"/>
      <c r="E2" s="112"/>
      <c r="F2" s="112"/>
      <c r="G2" s="112"/>
      <c r="H2" s="112"/>
      <c r="I2" s="112"/>
      <c r="J2" s="41" t="s">
        <v>76</v>
      </c>
    </row>
    <row r="3" spans="2:10" ht="16.5">
      <c r="B3" s="113" t="s">
        <v>0</v>
      </c>
      <c r="C3" s="115" t="s">
        <v>77</v>
      </c>
      <c r="D3" s="117" t="s">
        <v>78</v>
      </c>
      <c r="E3" s="119" t="s">
        <v>132</v>
      </c>
      <c r="F3" s="121" t="s">
        <v>129</v>
      </c>
      <c r="G3" s="121" t="s">
        <v>130</v>
      </c>
      <c r="H3" s="123" t="s">
        <v>82</v>
      </c>
      <c r="I3" s="123"/>
      <c r="J3" s="124" t="s">
        <v>83</v>
      </c>
    </row>
    <row r="4" spans="2:10" ht="33.75" thickBot="1">
      <c r="B4" s="114"/>
      <c r="C4" s="116"/>
      <c r="D4" s="118"/>
      <c r="E4" s="120"/>
      <c r="F4" s="122"/>
      <c r="G4" s="122"/>
      <c r="H4" s="42" t="s">
        <v>84</v>
      </c>
      <c r="I4" s="43" t="s">
        <v>131</v>
      </c>
      <c r="J4" s="125"/>
    </row>
    <row r="5" spans="2:10" ht="16.5">
      <c r="B5" s="44" t="s">
        <v>86</v>
      </c>
      <c r="C5" s="45"/>
      <c r="D5" s="46"/>
      <c r="E5" s="47"/>
      <c r="F5" s="47"/>
      <c r="G5" s="47"/>
      <c r="H5" s="47"/>
      <c r="I5" s="47"/>
      <c r="J5" s="48"/>
    </row>
    <row r="6" spans="2:10" ht="18.75">
      <c r="B6" s="49" t="s">
        <v>35</v>
      </c>
      <c r="C6" s="50">
        <v>10000000</v>
      </c>
      <c r="D6" s="51">
        <f>D7+D11+D17+D28+D15</f>
        <v>739891.7</v>
      </c>
      <c r="E6" s="51">
        <f>E7+E11+E17+E28+E15</f>
        <v>369311.2</v>
      </c>
      <c r="F6" s="51">
        <f>F7+F11+F17+F28+F15+F16</f>
        <v>381635.4</v>
      </c>
      <c r="G6" s="51">
        <f>G7+G11+G16+G17+G28</f>
        <v>173015.59999999998</v>
      </c>
      <c r="H6" s="91">
        <f aca="true" t="shared" si="0" ref="H6:H11">F6/D6*100</f>
        <v>51.579900139439324</v>
      </c>
      <c r="I6" s="91">
        <f aca="true" t="shared" si="1" ref="I6:I11">F6/E6*100</f>
        <v>103.33707724000789</v>
      </c>
      <c r="J6" s="92">
        <f>F6/G6*100</f>
        <v>220.57860678459056</v>
      </c>
    </row>
    <row r="7" spans="2:10" ht="33">
      <c r="B7" s="80" t="s">
        <v>36</v>
      </c>
      <c r="C7" s="81">
        <v>11000000</v>
      </c>
      <c r="D7" s="74">
        <f>D8+D9+D10</f>
        <v>270369.2</v>
      </c>
      <c r="E7" s="74">
        <f>E8+E9+E10</f>
        <v>131948.3</v>
      </c>
      <c r="F7" s="74">
        <f>F8+F9+F10</f>
        <v>141489.4</v>
      </c>
      <c r="G7" s="74">
        <f>G8+G9</f>
        <v>96953.7</v>
      </c>
      <c r="H7" s="89">
        <f t="shared" si="0"/>
        <v>52.33192242311624</v>
      </c>
      <c r="I7" s="89">
        <f t="shared" si="1"/>
        <v>107.23093817805913</v>
      </c>
      <c r="J7" s="90">
        <f>F7/G7*100</f>
        <v>145.9350184675778</v>
      </c>
    </row>
    <row r="8" spans="2:10" ht="30.75" customHeight="1">
      <c r="B8" s="52" t="s">
        <v>87</v>
      </c>
      <c r="C8" s="53">
        <v>11010000</v>
      </c>
      <c r="D8" s="54">
        <v>249726</v>
      </c>
      <c r="E8" s="54">
        <v>115770</v>
      </c>
      <c r="F8" s="55">
        <v>113677.3</v>
      </c>
      <c r="G8" s="55">
        <v>96514.5</v>
      </c>
      <c r="H8" s="72">
        <f t="shared" si="0"/>
        <v>45.52081080864628</v>
      </c>
      <c r="I8" s="72">
        <f t="shared" si="1"/>
        <v>98.19236417033774</v>
      </c>
      <c r="J8" s="73">
        <f>F8/G8*100</f>
        <v>117.78261297525243</v>
      </c>
    </row>
    <row r="9" spans="2:10" ht="38.25" customHeight="1">
      <c r="B9" s="52" t="s">
        <v>88</v>
      </c>
      <c r="C9" s="56" t="s">
        <v>89</v>
      </c>
      <c r="D9" s="54">
        <v>867.2</v>
      </c>
      <c r="E9" s="54">
        <v>397.9</v>
      </c>
      <c r="F9" s="57">
        <v>1770.2</v>
      </c>
      <c r="G9" s="57">
        <v>439.2</v>
      </c>
      <c r="H9" s="72">
        <f t="shared" si="0"/>
        <v>204.12822878228783</v>
      </c>
      <c r="I9" s="72">
        <f t="shared" si="1"/>
        <v>444.88564966071885</v>
      </c>
      <c r="J9" s="73">
        <f>F9/G9*100</f>
        <v>403.0510018214937</v>
      </c>
    </row>
    <row r="10" spans="2:10" ht="26.25" customHeight="1">
      <c r="B10" s="52" t="s">
        <v>38</v>
      </c>
      <c r="C10" s="53">
        <v>11020000</v>
      </c>
      <c r="D10" s="54">
        <v>19776</v>
      </c>
      <c r="E10" s="54">
        <v>15780.4</v>
      </c>
      <c r="F10" s="57">
        <v>26041.9</v>
      </c>
      <c r="G10" s="57"/>
      <c r="H10" s="72">
        <f t="shared" si="0"/>
        <v>131.6843648867314</v>
      </c>
      <c r="I10" s="72">
        <f t="shared" si="1"/>
        <v>165.0268687739221</v>
      </c>
      <c r="J10" s="73"/>
    </row>
    <row r="11" spans="2:10" ht="20.25" customHeight="1">
      <c r="B11" s="80" t="s">
        <v>90</v>
      </c>
      <c r="C11" s="81">
        <v>13000000</v>
      </c>
      <c r="D11" s="74">
        <f>D12+D13+D14</f>
        <v>1093.6</v>
      </c>
      <c r="E11" s="74">
        <f>E12+E13+E14</f>
        <v>595.3</v>
      </c>
      <c r="F11" s="74">
        <f>F12+F13+F14</f>
        <v>727.1</v>
      </c>
      <c r="G11" s="74">
        <f>G12+G13+G14</f>
        <v>741.6999999999999</v>
      </c>
      <c r="H11" s="89">
        <f t="shared" si="0"/>
        <v>66.48683247988296</v>
      </c>
      <c r="I11" s="89">
        <f t="shared" si="1"/>
        <v>122.14009742986731</v>
      </c>
      <c r="J11" s="90">
        <f>F11/G11*100</f>
        <v>98.03154914385873</v>
      </c>
    </row>
    <row r="12" spans="2:10" ht="44.25" customHeight="1">
      <c r="B12" s="58" t="s">
        <v>91</v>
      </c>
      <c r="C12" s="59">
        <v>13010200</v>
      </c>
      <c r="D12" s="60"/>
      <c r="E12" s="60"/>
      <c r="F12" s="60">
        <v>181.5</v>
      </c>
      <c r="G12" s="60">
        <v>70.9</v>
      </c>
      <c r="H12" s="72"/>
      <c r="I12" s="72"/>
      <c r="J12" s="73">
        <f>F12/G12*100</f>
        <v>255.9943582510578</v>
      </c>
    </row>
    <row r="13" spans="2:10" ht="26.25" customHeight="1">
      <c r="B13" s="58" t="s">
        <v>92</v>
      </c>
      <c r="C13" s="61" t="s">
        <v>93</v>
      </c>
      <c r="D13" s="54">
        <v>418.7</v>
      </c>
      <c r="E13" s="54">
        <v>178.3</v>
      </c>
      <c r="F13" s="57">
        <v>291.3</v>
      </c>
      <c r="G13" s="57">
        <v>259.4</v>
      </c>
      <c r="H13" s="72">
        <f>F13/D13*100</f>
        <v>69.57248626701697</v>
      </c>
      <c r="I13" s="72">
        <f>F13/E13*100</f>
        <v>163.37633202467748</v>
      </c>
      <c r="J13" s="73">
        <f>F13/G13*100</f>
        <v>112.29760986892832</v>
      </c>
    </row>
    <row r="14" spans="2:10" ht="27" customHeight="1">
      <c r="B14" s="58" t="s">
        <v>94</v>
      </c>
      <c r="C14" s="59">
        <v>13030000</v>
      </c>
      <c r="D14" s="54">
        <v>674.9</v>
      </c>
      <c r="E14" s="54">
        <v>417</v>
      </c>
      <c r="F14" s="57">
        <v>254.3</v>
      </c>
      <c r="G14" s="57">
        <v>411.4</v>
      </c>
      <c r="H14" s="72">
        <f>F14/D14*100</f>
        <v>37.679656245369685</v>
      </c>
      <c r="I14" s="72">
        <f>F14/E14*100</f>
        <v>60.9832134292566</v>
      </c>
      <c r="J14" s="73">
        <f>F14/G14*100</f>
        <v>61.813320369470105</v>
      </c>
    </row>
    <row r="15" spans="2:10" ht="39.75" customHeight="1">
      <c r="B15" s="58" t="s">
        <v>95</v>
      </c>
      <c r="C15" s="59">
        <v>14040001</v>
      </c>
      <c r="D15" s="54">
        <v>63580</v>
      </c>
      <c r="E15" s="54">
        <v>37650</v>
      </c>
      <c r="F15" s="57">
        <v>38211</v>
      </c>
      <c r="G15" s="57"/>
      <c r="H15" s="72">
        <f>F15/D15*100</f>
        <v>60.09908776344762</v>
      </c>
      <c r="I15" s="72">
        <f>F15/E15*100</f>
        <v>101.49003984063745</v>
      </c>
      <c r="J15" s="73"/>
    </row>
    <row r="16" spans="2:10" ht="30" customHeight="1">
      <c r="B16" s="58" t="s">
        <v>96</v>
      </c>
      <c r="C16" s="59">
        <v>16000000</v>
      </c>
      <c r="D16" s="54"/>
      <c r="E16" s="54"/>
      <c r="F16" s="57">
        <v>0.5</v>
      </c>
      <c r="G16" s="57">
        <v>-5</v>
      </c>
      <c r="H16" s="72"/>
      <c r="I16" s="72"/>
      <c r="J16" s="73">
        <f>F16/G16*100</f>
        <v>-10</v>
      </c>
    </row>
    <row r="17" spans="2:10" ht="18.75">
      <c r="B17" s="80" t="s">
        <v>97</v>
      </c>
      <c r="C17" s="81">
        <v>18000000</v>
      </c>
      <c r="D17" s="74">
        <f>D18+D24+D25+D26+D27</f>
        <v>404848.9</v>
      </c>
      <c r="E17" s="74">
        <f>E18+E24+E25+E26+E27</f>
        <v>198887.2</v>
      </c>
      <c r="F17" s="74">
        <f>F18+F24+F25+F26+F27</f>
        <v>201065.90000000002</v>
      </c>
      <c r="G17" s="74">
        <f>G18+G24+G25+G26+G27</f>
        <v>75324.49999999999</v>
      </c>
      <c r="H17" s="89">
        <f aca="true" t="shared" si="2" ref="H17:H25">F17/D17*100</f>
        <v>49.664430359079645</v>
      </c>
      <c r="I17" s="89">
        <f aca="true" t="shared" si="3" ref="I17:I25">F17/E17*100</f>
        <v>101.09544505629322</v>
      </c>
      <c r="J17" s="90">
        <f>F17/G17*100</f>
        <v>266.93293682666337</v>
      </c>
    </row>
    <row r="18" spans="2:10" ht="18.75">
      <c r="B18" s="62" t="s">
        <v>98</v>
      </c>
      <c r="C18" s="59">
        <v>18010000</v>
      </c>
      <c r="D18" s="54">
        <f>D19+D20+D23</f>
        <v>237480.4</v>
      </c>
      <c r="E18" s="54">
        <f>E19+E20+E23</f>
        <v>92519.3</v>
      </c>
      <c r="F18" s="54">
        <f>F19+F20+F23</f>
        <v>94373.70000000001</v>
      </c>
      <c r="G18" s="54">
        <f>G19+G20+G23</f>
        <v>70838.7</v>
      </c>
      <c r="H18" s="96">
        <f t="shared" si="2"/>
        <v>39.73957429749993</v>
      </c>
      <c r="I18" s="96">
        <f t="shared" si="3"/>
        <v>102.004338554226</v>
      </c>
      <c r="J18" s="97">
        <f>F18/G18*100</f>
        <v>133.22336519444883</v>
      </c>
    </row>
    <row r="19" spans="2:10" ht="22.5">
      <c r="B19" s="62" t="s">
        <v>99</v>
      </c>
      <c r="C19" s="59" t="s">
        <v>100</v>
      </c>
      <c r="D19" s="54">
        <v>3030</v>
      </c>
      <c r="E19" s="54">
        <v>2448</v>
      </c>
      <c r="F19" s="57">
        <v>4257.6</v>
      </c>
      <c r="G19" s="57"/>
      <c r="H19" s="72">
        <f t="shared" si="2"/>
        <v>140.51485148514854</v>
      </c>
      <c r="I19" s="72">
        <f t="shared" si="3"/>
        <v>173.921568627451</v>
      </c>
      <c r="J19" s="73"/>
    </row>
    <row r="20" spans="2:10" ht="18.75">
      <c r="B20" s="62" t="s">
        <v>101</v>
      </c>
      <c r="C20" s="59"/>
      <c r="D20" s="54">
        <f>D21+D22</f>
        <v>226075.4</v>
      </c>
      <c r="E20" s="54">
        <f>E21+E22</f>
        <v>89678.3</v>
      </c>
      <c r="F20" s="54">
        <f>F21+F22+0.1</f>
        <v>89632.6</v>
      </c>
      <c r="G20" s="54">
        <f>G21+G22</f>
        <v>70838.7</v>
      </c>
      <c r="H20" s="72">
        <f t="shared" si="2"/>
        <v>39.64721504418438</v>
      </c>
      <c r="I20" s="72">
        <f t="shared" si="3"/>
        <v>99.94904006877918</v>
      </c>
      <c r="J20" s="73">
        <f>F20/G20*100</f>
        <v>126.53055462621421</v>
      </c>
    </row>
    <row r="21" spans="2:10" ht="22.5">
      <c r="B21" s="62" t="s">
        <v>102</v>
      </c>
      <c r="C21" s="59" t="s">
        <v>103</v>
      </c>
      <c r="D21" s="54">
        <f>72570.2+3843.3</f>
        <v>76413.5</v>
      </c>
      <c r="E21" s="54">
        <f>25200+308.3</f>
        <v>25508.3</v>
      </c>
      <c r="F21" s="57">
        <f>23869.8+687</f>
        <v>24556.8</v>
      </c>
      <c r="G21" s="57">
        <f>20859.4+303.1</f>
        <v>21162.5</v>
      </c>
      <c r="H21" s="72">
        <f t="shared" si="2"/>
        <v>32.1367297663371</v>
      </c>
      <c r="I21" s="72">
        <f t="shared" si="3"/>
        <v>96.2698415809756</v>
      </c>
      <c r="J21" s="73">
        <f>F21/G21*100</f>
        <v>116.03922031896042</v>
      </c>
    </row>
    <row r="22" spans="2:10" ht="22.5">
      <c r="B22" s="62" t="s">
        <v>104</v>
      </c>
      <c r="C22" s="59" t="s">
        <v>105</v>
      </c>
      <c r="D22" s="54">
        <f>147175.1+2486.8</f>
        <v>149661.9</v>
      </c>
      <c r="E22" s="54">
        <f>63250+920</f>
        <v>64170</v>
      </c>
      <c r="F22" s="57">
        <f>64251.2+824.5</f>
        <v>65075.7</v>
      </c>
      <c r="G22" s="57">
        <f>48882+794.2</f>
        <v>49676.2</v>
      </c>
      <c r="H22" s="72">
        <f t="shared" si="2"/>
        <v>43.481807995221224</v>
      </c>
      <c r="I22" s="72">
        <f t="shared" si="3"/>
        <v>101.41140719962598</v>
      </c>
      <c r="J22" s="73">
        <f>F22/G22*100</f>
        <v>130.9997544095563</v>
      </c>
    </row>
    <row r="23" spans="2:10" ht="30.75" customHeight="1">
      <c r="B23" s="63" t="s">
        <v>106</v>
      </c>
      <c r="C23" s="59" t="s">
        <v>107</v>
      </c>
      <c r="D23" s="54">
        <v>8375</v>
      </c>
      <c r="E23" s="54">
        <v>393</v>
      </c>
      <c r="F23" s="57">
        <v>483.5</v>
      </c>
      <c r="G23" s="57"/>
      <c r="H23" s="72">
        <f t="shared" si="2"/>
        <v>5.773134328358209</v>
      </c>
      <c r="I23" s="72">
        <f t="shared" si="3"/>
        <v>123.02798982188294</v>
      </c>
      <c r="J23" s="73"/>
    </row>
    <row r="24" spans="2:10" ht="25.5" customHeight="1">
      <c r="B24" s="62" t="s">
        <v>108</v>
      </c>
      <c r="C24" s="59">
        <v>18020000</v>
      </c>
      <c r="D24" s="54">
        <v>9298</v>
      </c>
      <c r="E24" s="54">
        <v>1970</v>
      </c>
      <c r="F24" s="57">
        <v>1359</v>
      </c>
      <c r="G24" s="57">
        <v>2029.7</v>
      </c>
      <c r="H24" s="72">
        <f t="shared" si="2"/>
        <v>14.616046461604645</v>
      </c>
      <c r="I24" s="72">
        <f t="shared" si="3"/>
        <v>68.98477157360406</v>
      </c>
      <c r="J24" s="73">
        <f>F24/G24*100</f>
        <v>66.9557077400601</v>
      </c>
    </row>
    <row r="25" spans="2:10" ht="25.5" customHeight="1">
      <c r="B25" s="62" t="s">
        <v>47</v>
      </c>
      <c r="C25" s="59">
        <v>18030000</v>
      </c>
      <c r="D25" s="54">
        <v>99.2</v>
      </c>
      <c r="E25" s="54">
        <v>46.4</v>
      </c>
      <c r="F25" s="57">
        <v>38.2</v>
      </c>
      <c r="G25" s="57">
        <v>42.2</v>
      </c>
      <c r="H25" s="72">
        <f t="shared" si="2"/>
        <v>38.50806451612903</v>
      </c>
      <c r="I25" s="72">
        <f t="shared" si="3"/>
        <v>82.32758620689657</v>
      </c>
      <c r="J25" s="73">
        <f>F25/G25*100</f>
        <v>90.52132701421802</v>
      </c>
    </row>
    <row r="26" spans="2:10" ht="27" customHeight="1">
      <c r="B26" s="62" t="s">
        <v>48</v>
      </c>
      <c r="C26" s="59">
        <v>18040000</v>
      </c>
      <c r="D26" s="54"/>
      <c r="E26" s="54"/>
      <c r="F26" s="57">
        <v>-5.7</v>
      </c>
      <c r="G26" s="57">
        <v>2413.9</v>
      </c>
      <c r="H26" s="72"/>
      <c r="I26" s="72"/>
      <c r="J26" s="73">
        <f>F26/G26*100</f>
        <v>-0.23613239985086376</v>
      </c>
    </row>
    <row r="27" spans="2:10" ht="30.75" customHeight="1">
      <c r="B27" s="64" t="s">
        <v>109</v>
      </c>
      <c r="C27" s="59">
        <v>18050000</v>
      </c>
      <c r="D27" s="54">
        <v>157971.3</v>
      </c>
      <c r="E27" s="54">
        <v>104351.5</v>
      </c>
      <c r="F27" s="57">
        <v>105300.7</v>
      </c>
      <c r="G27" s="57"/>
      <c r="H27" s="72">
        <f>F27/D27*100</f>
        <v>66.6581208105523</v>
      </c>
      <c r="I27" s="72">
        <f>F27/E27*100</f>
        <v>100.90961797386717</v>
      </c>
      <c r="J27" s="73"/>
    </row>
    <row r="28" spans="2:10" ht="18.75">
      <c r="B28" s="82" t="s">
        <v>110</v>
      </c>
      <c r="C28" s="81">
        <v>190000</v>
      </c>
      <c r="D28" s="74"/>
      <c r="E28" s="74">
        <f>E29</f>
        <v>230.4</v>
      </c>
      <c r="F28" s="74">
        <f>F29</f>
        <v>141.5</v>
      </c>
      <c r="G28" s="74">
        <f>G30</f>
        <v>0.7</v>
      </c>
      <c r="H28" s="75"/>
      <c r="I28" s="75"/>
      <c r="J28" s="76"/>
    </row>
    <row r="29" spans="2:10" ht="18.75">
      <c r="B29" s="64" t="s">
        <v>111</v>
      </c>
      <c r="C29" s="59">
        <v>19010000</v>
      </c>
      <c r="D29" s="54"/>
      <c r="E29" s="54">
        <v>230.4</v>
      </c>
      <c r="F29" s="57">
        <v>141.5</v>
      </c>
      <c r="G29" s="57"/>
      <c r="H29" s="72"/>
      <c r="I29" s="72"/>
      <c r="J29" s="73"/>
    </row>
    <row r="30" spans="2:10" ht="31.5" customHeight="1">
      <c r="B30" s="77" t="s">
        <v>127</v>
      </c>
      <c r="C30" s="59">
        <v>19040000</v>
      </c>
      <c r="D30" s="54"/>
      <c r="E30" s="54"/>
      <c r="F30" s="57"/>
      <c r="G30" s="57">
        <v>0.7</v>
      </c>
      <c r="H30" s="72"/>
      <c r="I30" s="72"/>
      <c r="J30" s="73"/>
    </row>
    <row r="31" spans="2:10" ht="18.75">
      <c r="B31" s="49" t="s">
        <v>51</v>
      </c>
      <c r="C31" s="50">
        <v>20000000</v>
      </c>
      <c r="D31" s="51">
        <f>D32+D36+D40</f>
        <v>19063.600000000002</v>
      </c>
      <c r="E31" s="51">
        <f>E32+E36+E40</f>
        <v>7403.1</v>
      </c>
      <c r="F31" s="51">
        <f>F32+F36+F40-0.1</f>
        <v>12575.599999999999</v>
      </c>
      <c r="G31" s="51">
        <f>G32+G36+G40</f>
        <v>7590.200000000001</v>
      </c>
      <c r="H31" s="91">
        <f aca="true" t="shared" si="4" ref="H31:H44">F31/D31*100</f>
        <v>65.96655406114269</v>
      </c>
      <c r="I31" s="91">
        <f aca="true" t="shared" si="5" ref="I31:I44">F31/E31*100</f>
        <v>169.86937904391402</v>
      </c>
      <c r="J31" s="92">
        <f>F31/G31*100</f>
        <v>165.6820637137361</v>
      </c>
    </row>
    <row r="32" spans="2:10" ht="18.75">
      <c r="B32" s="83" t="s">
        <v>112</v>
      </c>
      <c r="C32" s="81">
        <v>21000000</v>
      </c>
      <c r="D32" s="74">
        <f>D33+D34+D35</f>
        <v>1666.4</v>
      </c>
      <c r="E32" s="74">
        <f>E33+E34+E35</f>
        <v>455.5</v>
      </c>
      <c r="F32" s="74">
        <f>F33+F34+F35</f>
        <v>587.9000000000001</v>
      </c>
      <c r="G32" s="74">
        <f>G33+G34+G35</f>
        <v>593.9</v>
      </c>
      <c r="H32" s="89">
        <f t="shared" si="4"/>
        <v>35.27964474315891</v>
      </c>
      <c r="I32" s="89">
        <f t="shared" si="5"/>
        <v>129.06695938529091</v>
      </c>
      <c r="J32" s="90">
        <f>F32/G32*100</f>
        <v>98.98972891059103</v>
      </c>
    </row>
    <row r="33" spans="2:10" ht="63" customHeight="1">
      <c r="B33" s="65" t="s">
        <v>113</v>
      </c>
      <c r="C33" s="59">
        <v>21010300</v>
      </c>
      <c r="D33" s="54">
        <v>485.6</v>
      </c>
      <c r="E33" s="54">
        <v>168</v>
      </c>
      <c r="F33" s="57">
        <v>211.8</v>
      </c>
      <c r="G33" s="57">
        <v>219.2</v>
      </c>
      <c r="H33" s="72">
        <f t="shared" si="4"/>
        <v>43.6161449752883</v>
      </c>
      <c r="I33" s="72">
        <f t="shared" si="5"/>
        <v>126.07142857142857</v>
      </c>
      <c r="J33" s="73">
        <f>F33/G33*100</f>
        <v>96.62408759124088</v>
      </c>
    </row>
    <row r="34" spans="2:10" ht="81" customHeight="1">
      <c r="B34" s="64" t="s">
        <v>55</v>
      </c>
      <c r="C34" s="59">
        <v>21080900</v>
      </c>
      <c r="D34" s="54">
        <v>3.8</v>
      </c>
      <c r="E34" s="54">
        <v>3</v>
      </c>
      <c r="F34" s="57">
        <v>59.5</v>
      </c>
      <c r="G34" s="57">
        <v>0.5</v>
      </c>
      <c r="H34" s="72">
        <f t="shared" si="4"/>
        <v>1565.7894736842106</v>
      </c>
      <c r="I34" s="72">
        <f t="shared" si="5"/>
        <v>1983.3333333333333</v>
      </c>
      <c r="J34" s="73"/>
    </row>
    <row r="35" spans="2:10" ht="27.75" customHeight="1">
      <c r="B35" s="66" t="s">
        <v>56</v>
      </c>
      <c r="C35" s="59">
        <v>21081100</v>
      </c>
      <c r="D35" s="54">
        <v>1177</v>
      </c>
      <c r="E35" s="54">
        <v>284.5</v>
      </c>
      <c r="F35" s="57">
        <v>316.6</v>
      </c>
      <c r="G35" s="57">
        <v>374.2</v>
      </c>
      <c r="H35" s="72">
        <f t="shared" si="4"/>
        <v>26.89889549702634</v>
      </c>
      <c r="I35" s="72">
        <f t="shared" si="5"/>
        <v>111.2829525483304</v>
      </c>
      <c r="J35" s="73">
        <f aca="true" t="shared" si="6" ref="J35:J43">F35/G35*100</f>
        <v>84.60716194548371</v>
      </c>
    </row>
    <row r="36" spans="2:10" ht="41.25" customHeight="1">
      <c r="B36" s="83" t="s">
        <v>114</v>
      </c>
      <c r="C36" s="81">
        <v>22000000</v>
      </c>
      <c r="D36" s="74">
        <f>D37+D38+D39</f>
        <v>17152.7</v>
      </c>
      <c r="E36" s="74">
        <f>E37+E38+E39</f>
        <v>6828.5</v>
      </c>
      <c r="F36" s="74">
        <f>F37+F38+F39</f>
        <v>11809</v>
      </c>
      <c r="G36" s="74">
        <f>G37+G38+G39</f>
        <v>6922.700000000001</v>
      </c>
      <c r="H36" s="89">
        <f t="shared" si="4"/>
        <v>68.84630408040717</v>
      </c>
      <c r="I36" s="89">
        <f t="shared" si="5"/>
        <v>172.93695540748334</v>
      </c>
      <c r="J36" s="90">
        <f t="shared" si="6"/>
        <v>170.5837317809525</v>
      </c>
    </row>
    <row r="37" spans="2:10" ht="24" customHeight="1">
      <c r="B37" s="64" t="s">
        <v>115</v>
      </c>
      <c r="C37" s="59">
        <v>22010000</v>
      </c>
      <c r="D37" s="54">
        <v>12156.4</v>
      </c>
      <c r="E37" s="54">
        <v>4727.3</v>
      </c>
      <c r="F37" s="57">
        <v>8550.6</v>
      </c>
      <c r="G37" s="57">
        <v>5369.1</v>
      </c>
      <c r="H37" s="72">
        <f t="shared" si="4"/>
        <v>70.33825803691883</v>
      </c>
      <c r="I37" s="72">
        <f t="shared" si="5"/>
        <v>180.8770334017304</v>
      </c>
      <c r="J37" s="73">
        <f t="shared" si="6"/>
        <v>159.25574118567357</v>
      </c>
    </row>
    <row r="38" spans="2:10" ht="56.25" customHeight="1">
      <c r="B38" s="62" t="s">
        <v>116</v>
      </c>
      <c r="C38" s="59">
        <v>22080400</v>
      </c>
      <c r="D38" s="54">
        <v>4446.3</v>
      </c>
      <c r="E38" s="54">
        <v>1940</v>
      </c>
      <c r="F38" s="55">
        <v>1537</v>
      </c>
      <c r="G38" s="55">
        <v>1398</v>
      </c>
      <c r="H38" s="72">
        <f t="shared" si="4"/>
        <v>34.568067831680274</v>
      </c>
      <c r="I38" s="72">
        <f t="shared" si="5"/>
        <v>79.22680412371133</v>
      </c>
      <c r="J38" s="73">
        <f t="shared" si="6"/>
        <v>109.94277539341917</v>
      </c>
    </row>
    <row r="39" spans="2:10" ht="22.5" customHeight="1">
      <c r="B39" s="66" t="s">
        <v>60</v>
      </c>
      <c r="C39" s="59">
        <v>22090000</v>
      </c>
      <c r="D39" s="54">
        <v>550</v>
      </c>
      <c r="E39" s="54">
        <v>161.2</v>
      </c>
      <c r="F39" s="55">
        <v>1721.4</v>
      </c>
      <c r="G39" s="55">
        <v>155.6</v>
      </c>
      <c r="H39" s="72">
        <f t="shared" si="4"/>
        <v>312.9818181818182</v>
      </c>
      <c r="I39" s="72">
        <f t="shared" si="5"/>
        <v>1067.8660049627792</v>
      </c>
      <c r="J39" s="73">
        <f t="shared" si="6"/>
        <v>1106.298200514139</v>
      </c>
    </row>
    <row r="40" spans="2:10" ht="23.25" customHeight="1">
      <c r="B40" s="83" t="s">
        <v>61</v>
      </c>
      <c r="C40" s="81">
        <v>24000000</v>
      </c>
      <c r="D40" s="74">
        <f>D41</f>
        <v>244.5</v>
      </c>
      <c r="E40" s="74">
        <f>E41</f>
        <v>119.1</v>
      </c>
      <c r="F40" s="74">
        <f>F41</f>
        <v>178.8</v>
      </c>
      <c r="G40" s="74">
        <f>G41</f>
        <v>73.6</v>
      </c>
      <c r="H40" s="89">
        <f t="shared" si="4"/>
        <v>73.12883435582822</v>
      </c>
      <c r="I40" s="89">
        <f t="shared" si="5"/>
        <v>150.1259445843829</v>
      </c>
      <c r="J40" s="90">
        <f t="shared" si="6"/>
        <v>242.93478260869568</v>
      </c>
    </row>
    <row r="41" spans="2:10" ht="22.5" customHeight="1">
      <c r="B41" s="66" t="s">
        <v>54</v>
      </c>
      <c r="C41" s="59">
        <v>24060300</v>
      </c>
      <c r="D41" s="54">
        <v>244.5</v>
      </c>
      <c r="E41" s="54">
        <v>119.1</v>
      </c>
      <c r="F41" s="57">
        <v>178.8</v>
      </c>
      <c r="G41" s="57">
        <v>73.6</v>
      </c>
      <c r="H41" s="72">
        <f t="shared" si="4"/>
        <v>73.12883435582822</v>
      </c>
      <c r="I41" s="72">
        <f t="shared" si="5"/>
        <v>150.1259445843829</v>
      </c>
      <c r="J41" s="73">
        <f t="shared" si="6"/>
        <v>242.93478260869568</v>
      </c>
    </row>
    <row r="42" spans="2:10" ht="18.75">
      <c r="B42" s="49" t="s">
        <v>62</v>
      </c>
      <c r="C42" s="50">
        <v>30000000</v>
      </c>
      <c r="D42" s="51">
        <f>D43</f>
        <v>51.7</v>
      </c>
      <c r="E42" s="51">
        <f>E43</f>
        <v>14.4</v>
      </c>
      <c r="F42" s="51">
        <f>F43</f>
        <v>129.7</v>
      </c>
      <c r="G42" s="51">
        <f>G43</f>
        <v>10.3</v>
      </c>
      <c r="H42" s="91">
        <f t="shared" si="4"/>
        <v>250.87040618955507</v>
      </c>
      <c r="I42" s="91">
        <f t="shared" si="5"/>
        <v>900.6944444444443</v>
      </c>
      <c r="J42" s="73">
        <f t="shared" si="6"/>
        <v>1259.2233009708734</v>
      </c>
    </row>
    <row r="43" spans="2:10" ht="33">
      <c r="B43" s="62" t="s">
        <v>118</v>
      </c>
      <c r="C43" s="67">
        <v>31020000</v>
      </c>
      <c r="D43" s="54">
        <v>51.7</v>
      </c>
      <c r="E43" s="54">
        <v>14.4</v>
      </c>
      <c r="F43" s="57">
        <v>129.7</v>
      </c>
      <c r="G43" s="57">
        <v>10.3</v>
      </c>
      <c r="H43" s="72">
        <f t="shared" si="4"/>
        <v>250.87040618955507</v>
      </c>
      <c r="I43" s="72">
        <f t="shared" si="5"/>
        <v>900.6944444444443</v>
      </c>
      <c r="J43" s="73">
        <f t="shared" si="6"/>
        <v>1259.2233009708734</v>
      </c>
    </row>
    <row r="44" spans="2:10" ht="18.75">
      <c r="B44" s="84" t="s">
        <v>119</v>
      </c>
      <c r="C44" s="85"/>
      <c r="D44" s="86">
        <f>D6+D31+D42</f>
        <v>759006.9999999999</v>
      </c>
      <c r="E44" s="86">
        <f>E6+E31+E42</f>
        <v>376728.7</v>
      </c>
      <c r="F44" s="86">
        <f>F6+F31+F42</f>
        <v>394340.7</v>
      </c>
      <c r="G44" s="86">
        <f>G6+G31+G42</f>
        <v>180616.09999999998</v>
      </c>
      <c r="H44" s="87">
        <f t="shared" si="4"/>
        <v>51.954817281000054</v>
      </c>
      <c r="I44" s="87">
        <f t="shared" si="5"/>
        <v>104.67498228831518</v>
      </c>
      <c r="J44" s="88">
        <f>F44/G44*100</f>
        <v>218.33086862134664</v>
      </c>
    </row>
    <row r="45" spans="2:6" ht="18.75">
      <c r="B45" s="71"/>
      <c r="C45" s="71"/>
      <c r="D45" s="71"/>
      <c r="E45" s="71"/>
      <c r="F45" s="71"/>
    </row>
    <row r="46" spans="2:10" ht="18.75">
      <c r="B46" s="93" t="s">
        <v>67</v>
      </c>
      <c r="C46" s="94"/>
      <c r="D46" s="29"/>
      <c r="E46" s="95"/>
      <c r="F46" s="95"/>
      <c r="G46" s="95"/>
      <c r="H46" s="96"/>
      <c r="I46" s="96"/>
      <c r="J46" s="97"/>
    </row>
    <row r="47" spans="2:10" ht="18.75">
      <c r="B47" s="98" t="s">
        <v>3</v>
      </c>
      <c r="C47" s="99" t="s">
        <v>12</v>
      </c>
      <c r="D47" s="33">
        <v>31201.2</v>
      </c>
      <c r="E47" s="100">
        <v>13501.6</v>
      </c>
      <c r="F47" s="100">
        <v>12791.6</v>
      </c>
      <c r="G47" s="100">
        <v>11394.3</v>
      </c>
      <c r="H47" s="101">
        <f>F47/D47*100</f>
        <v>40.997141135597346</v>
      </c>
      <c r="I47" s="101">
        <f>F47/E47*100</f>
        <v>94.74136398649048</v>
      </c>
      <c r="J47" s="102">
        <f aca="true" t="shared" si="7" ref="J47:J54">F47/G47*100</f>
        <v>112.26314911841885</v>
      </c>
    </row>
    <row r="48" spans="2:10" ht="18.75">
      <c r="B48" s="98" t="s">
        <v>4</v>
      </c>
      <c r="C48" s="99" t="s">
        <v>13</v>
      </c>
      <c r="D48" s="33">
        <v>560887</v>
      </c>
      <c r="E48" s="100">
        <v>289108.9</v>
      </c>
      <c r="F48" s="100">
        <v>272702.3</v>
      </c>
      <c r="G48" s="100">
        <v>185682.9</v>
      </c>
      <c r="H48" s="101">
        <f aca="true" t="shared" si="8" ref="H48:H66">F48/D48*100</f>
        <v>48.619828949503194</v>
      </c>
      <c r="I48" s="101">
        <f aca="true" t="shared" si="9" ref="I48:I66">F48/E48*100</f>
        <v>94.32511416978168</v>
      </c>
      <c r="J48" s="102">
        <f t="shared" si="7"/>
        <v>146.86452010389758</v>
      </c>
    </row>
    <row r="49" spans="2:10" ht="18.75">
      <c r="B49" s="98" t="s">
        <v>5</v>
      </c>
      <c r="C49" s="99" t="s">
        <v>14</v>
      </c>
      <c r="D49" s="33">
        <v>120545.19</v>
      </c>
      <c r="E49" s="100">
        <v>48095</v>
      </c>
      <c r="F49" s="100">
        <v>47985.5</v>
      </c>
      <c r="G49" s="100">
        <v>39683.6</v>
      </c>
      <c r="H49" s="101">
        <f t="shared" si="8"/>
        <v>39.80706322666213</v>
      </c>
      <c r="I49" s="101">
        <f t="shared" si="9"/>
        <v>99.7723256055723</v>
      </c>
      <c r="J49" s="102">
        <f t="shared" si="7"/>
        <v>120.92022901148083</v>
      </c>
    </row>
    <row r="50" spans="2:10" ht="18.75">
      <c r="B50" s="98" t="s">
        <v>6</v>
      </c>
      <c r="C50" s="99" t="s">
        <v>15</v>
      </c>
      <c r="D50" s="33">
        <v>14177.8</v>
      </c>
      <c r="E50" s="100">
        <v>6019.4</v>
      </c>
      <c r="F50" s="100">
        <v>5079.5</v>
      </c>
      <c r="G50" s="100">
        <v>4867.1</v>
      </c>
      <c r="H50" s="101">
        <f t="shared" si="8"/>
        <v>35.827138201977746</v>
      </c>
      <c r="I50" s="101">
        <f t="shared" si="9"/>
        <v>84.38548692560721</v>
      </c>
      <c r="J50" s="102">
        <f t="shared" si="7"/>
        <v>104.36399498674776</v>
      </c>
    </row>
    <row r="51" spans="2:10" ht="18.75">
      <c r="B51" s="98" t="s">
        <v>7</v>
      </c>
      <c r="C51" s="99" t="s">
        <v>16</v>
      </c>
      <c r="D51" s="33">
        <v>11278</v>
      </c>
      <c r="E51" s="100">
        <v>4352.7</v>
      </c>
      <c r="F51" s="100">
        <v>4352.7</v>
      </c>
      <c r="G51" s="100">
        <v>4240</v>
      </c>
      <c r="H51" s="101">
        <f t="shared" si="8"/>
        <v>38.5946089732222</v>
      </c>
      <c r="I51" s="101">
        <f t="shared" si="9"/>
        <v>100</v>
      </c>
      <c r="J51" s="102">
        <f t="shared" si="7"/>
        <v>102.65801886792451</v>
      </c>
    </row>
    <row r="52" spans="2:10" ht="18.75">
      <c r="B52" s="98" t="s">
        <v>8</v>
      </c>
      <c r="C52" s="99" t="s">
        <v>17</v>
      </c>
      <c r="D52" s="33">
        <v>21938.09</v>
      </c>
      <c r="E52" s="100">
        <v>9706.1</v>
      </c>
      <c r="F52" s="100">
        <v>8915.3</v>
      </c>
      <c r="G52" s="100">
        <v>6715.1</v>
      </c>
      <c r="H52" s="101">
        <f t="shared" si="8"/>
        <v>40.63845120518695</v>
      </c>
      <c r="I52" s="101">
        <f t="shared" si="9"/>
        <v>91.85254633683971</v>
      </c>
      <c r="J52" s="102">
        <f t="shared" si="7"/>
        <v>132.76496254709534</v>
      </c>
    </row>
    <row r="53" spans="2:10" ht="18.75">
      <c r="B53" s="98" t="s">
        <v>9</v>
      </c>
      <c r="C53" s="99" t="s">
        <v>18</v>
      </c>
      <c r="D53" s="33">
        <v>110.1</v>
      </c>
      <c r="E53" s="100">
        <v>44.2</v>
      </c>
      <c r="F53" s="100">
        <v>23.9</v>
      </c>
      <c r="G53" s="100">
        <v>10</v>
      </c>
      <c r="H53" s="101">
        <f t="shared" si="8"/>
        <v>21.70753860127157</v>
      </c>
      <c r="I53" s="101">
        <f t="shared" si="9"/>
        <v>54.07239819004525</v>
      </c>
      <c r="J53" s="102">
        <f t="shared" si="7"/>
        <v>238.99999999999997</v>
      </c>
    </row>
    <row r="54" spans="2:10" ht="18.75">
      <c r="B54" s="98" t="s">
        <v>10</v>
      </c>
      <c r="C54" s="99" t="s">
        <v>19</v>
      </c>
      <c r="D54" s="33">
        <v>70</v>
      </c>
      <c r="E54" s="100">
        <v>29.4</v>
      </c>
      <c r="F54" s="100">
        <v>16.9</v>
      </c>
      <c r="G54" s="100">
        <v>6.3</v>
      </c>
      <c r="H54" s="101">
        <f t="shared" si="8"/>
        <v>24.142857142857142</v>
      </c>
      <c r="I54" s="101">
        <f t="shared" si="9"/>
        <v>57.48299319727891</v>
      </c>
      <c r="J54" s="102">
        <f t="shared" si="7"/>
        <v>268.25396825396825</v>
      </c>
    </row>
    <row r="55" spans="2:10" ht="18.75">
      <c r="B55" s="93" t="s">
        <v>20</v>
      </c>
      <c r="C55" s="94"/>
      <c r="D55" s="35">
        <f>SUM(D47:D54)</f>
        <v>760207.3799999999</v>
      </c>
      <c r="E55" s="35">
        <f>SUM(E47:E54)</f>
        <v>370857.30000000005</v>
      </c>
      <c r="F55" s="35">
        <f>SUM(F47:F54)</f>
        <v>351867.7</v>
      </c>
      <c r="G55" s="35">
        <f>SUM(G47:G54)</f>
        <v>252599.3</v>
      </c>
      <c r="H55" s="103">
        <f t="shared" si="8"/>
        <v>46.28575165897496</v>
      </c>
      <c r="I55" s="103">
        <f t="shared" si="9"/>
        <v>94.87953992007168</v>
      </c>
      <c r="J55" s="104">
        <f>F55/G55*100</f>
        <v>139.29876290235168</v>
      </c>
    </row>
    <row r="56" spans="2:10" ht="18.75">
      <c r="B56" s="93" t="s">
        <v>11</v>
      </c>
      <c r="C56" s="99"/>
      <c r="D56" s="105"/>
      <c r="E56" s="95"/>
      <c r="F56" s="106"/>
      <c r="G56" s="95"/>
      <c r="H56" s="101"/>
      <c r="I56" s="101"/>
      <c r="J56" s="102"/>
    </row>
    <row r="57" spans="2:10" ht="18.75">
      <c r="B57" s="98" t="s">
        <v>3</v>
      </c>
      <c r="C57" s="99" t="s">
        <v>12</v>
      </c>
      <c r="D57" s="33">
        <v>662.8</v>
      </c>
      <c r="E57" s="100">
        <v>662.8</v>
      </c>
      <c r="F57" s="100">
        <v>249.3</v>
      </c>
      <c r="G57" s="100"/>
      <c r="H57" s="101">
        <f t="shared" si="8"/>
        <v>37.613156306578155</v>
      </c>
      <c r="I57" s="101">
        <f t="shared" si="9"/>
        <v>37.613156306578155</v>
      </c>
      <c r="J57" s="102"/>
    </row>
    <row r="58" spans="2:10" ht="18.75">
      <c r="B58" s="98" t="s">
        <v>4</v>
      </c>
      <c r="C58" s="99" t="s">
        <v>13</v>
      </c>
      <c r="D58" s="33">
        <v>18411.2</v>
      </c>
      <c r="E58" s="100">
        <v>8622.4</v>
      </c>
      <c r="F58" s="100">
        <v>7102.4</v>
      </c>
      <c r="G58" s="100"/>
      <c r="H58" s="101">
        <f t="shared" si="8"/>
        <v>38.57651864082732</v>
      </c>
      <c r="I58" s="101">
        <f t="shared" si="9"/>
        <v>82.37149749489701</v>
      </c>
      <c r="J58" s="102"/>
    </row>
    <row r="59" spans="2:10" ht="18.75">
      <c r="B59" s="98" t="s">
        <v>5</v>
      </c>
      <c r="C59" s="99" t="s">
        <v>14</v>
      </c>
      <c r="D59" s="33">
        <v>2360.7</v>
      </c>
      <c r="E59" s="100">
        <v>1228.2</v>
      </c>
      <c r="F59" s="100">
        <v>509.7</v>
      </c>
      <c r="G59" s="100"/>
      <c r="H59" s="101">
        <f t="shared" si="8"/>
        <v>21.59105350108019</v>
      </c>
      <c r="I59" s="101">
        <f t="shared" si="9"/>
        <v>41.499755740107474</v>
      </c>
      <c r="J59" s="102"/>
    </row>
    <row r="60" spans="2:10" ht="18.75">
      <c r="B60" s="98" t="s">
        <v>7</v>
      </c>
      <c r="C60" s="99" t="s">
        <v>16</v>
      </c>
      <c r="D60" s="33">
        <v>8189.8</v>
      </c>
      <c r="E60" s="100">
        <v>7429.8</v>
      </c>
      <c r="F60" s="100">
        <v>4964.4</v>
      </c>
      <c r="G60" s="100"/>
      <c r="H60" s="101">
        <f t="shared" si="8"/>
        <v>60.61686488070526</v>
      </c>
      <c r="I60" s="101">
        <f t="shared" si="9"/>
        <v>66.81741096664781</v>
      </c>
      <c r="J60" s="102"/>
    </row>
    <row r="61" spans="2:10" ht="18.75">
      <c r="B61" s="98" t="s">
        <v>8</v>
      </c>
      <c r="C61" s="99" t="s">
        <v>17</v>
      </c>
      <c r="D61" s="33">
        <v>2139.3</v>
      </c>
      <c r="E61" s="100">
        <v>2139.3</v>
      </c>
      <c r="F61" s="100">
        <v>994.2</v>
      </c>
      <c r="G61" s="100">
        <v>47.4</v>
      </c>
      <c r="H61" s="101">
        <f t="shared" si="8"/>
        <v>46.47314542139952</v>
      </c>
      <c r="I61" s="101">
        <f t="shared" si="9"/>
        <v>46.47314542139952</v>
      </c>
      <c r="J61" s="102">
        <f aca="true" t="shared" si="10" ref="J61:J66">F61/G61*100</f>
        <v>2097.46835443038</v>
      </c>
    </row>
    <row r="62" spans="2:10" ht="18.75">
      <c r="B62" s="98" t="s">
        <v>21</v>
      </c>
      <c r="C62" s="99" t="s">
        <v>25</v>
      </c>
      <c r="D62" s="33">
        <v>13414.9</v>
      </c>
      <c r="E62" s="100">
        <v>10034.9</v>
      </c>
      <c r="F62" s="100">
        <v>5804.4</v>
      </c>
      <c r="G62" s="100">
        <v>1060</v>
      </c>
      <c r="H62" s="101">
        <f t="shared" si="8"/>
        <v>43.26830613720564</v>
      </c>
      <c r="I62" s="101">
        <f t="shared" si="9"/>
        <v>57.84213096293934</v>
      </c>
      <c r="J62" s="102">
        <f t="shared" si="10"/>
        <v>547.5849056603773</v>
      </c>
    </row>
    <row r="63" spans="2:10" ht="37.5">
      <c r="B63" s="98" t="s">
        <v>28</v>
      </c>
      <c r="C63" s="99" t="s">
        <v>27</v>
      </c>
      <c r="D63" s="33">
        <v>10</v>
      </c>
      <c r="E63" s="100">
        <v>10</v>
      </c>
      <c r="F63" s="100"/>
      <c r="G63" s="100"/>
      <c r="H63" s="101"/>
      <c r="I63" s="101"/>
      <c r="J63" s="102"/>
    </row>
    <row r="64" spans="2:10" ht="18.75">
      <c r="B64" s="98" t="s">
        <v>22</v>
      </c>
      <c r="C64" s="99" t="s">
        <v>26</v>
      </c>
      <c r="D64" s="33">
        <v>1800</v>
      </c>
      <c r="E64" s="100">
        <v>743.4</v>
      </c>
      <c r="F64" s="100">
        <v>743.4</v>
      </c>
      <c r="G64" s="100">
        <v>958.2</v>
      </c>
      <c r="H64" s="101">
        <f t="shared" si="8"/>
        <v>41.3</v>
      </c>
      <c r="I64" s="101">
        <f t="shared" si="9"/>
        <v>100</v>
      </c>
      <c r="J64" s="102">
        <f t="shared" si="10"/>
        <v>77.58296806512209</v>
      </c>
    </row>
    <row r="65" spans="2:10" ht="18.75">
      <c r="B65" s="93" t="s">
        <v>23</v>
      </c>
      <c r="C65" s="94"/>
      <c r="D65" s="35">
        <f>SUM(D57:D64)</f>
        <v>46988.7</v>
      </c>
      <c r="E65" s="35">
        <f>SUM(E57:E64)</f>
        <v>30870.800000000003</v>
      </c>
      <c r="F65" s="35">
        <f>SUM(F57:F64)</f>
        <v>20367.800000000003</v>
      </c>
      <c r="G65" s="35">
        <f>SUM(G57:G64)</f>
        <v>2065.6000000000004</v>
      </c>
      <c r="H65" s="103">
        <f t="shared" si="8"/>
        <v>43.346166205917605</v>
      </c>
      <c r="I65" s="103">
        <f t="shared" si="9"/>
        <v>65.97755808077537</v>
      </c>
      <c r="J65" s="104">
        <f t="shared" si="10"/>
        <v>986.0476374903176</v>
      </c>
    </row>
    <row r="66" spans="2:10" ht="18.75" customHeight="1">
      <c r="B66" s="93" t="s">
        <v>24</v>
      </c>
      <c r="C66" s="94"/>
      <c r="D66" s="35">
        <f>D55+D65</f>
        <v>807196.0799999998</v>
      </c>
      <c r="E66" s="35">
        <f>E55+E65</f>
        <v>401728.10000000003</v>
      </c>
      <c r="F66" s="35">
        <f>F55+F65</f>
        <v>372235.5</v>
      </c>
      <c r="G66" s="35">
        <f>G55+G65</f>
        <v>254664.9</v>
      </c>
      <c r="H66" s="103">
        <f t="shared" si="8"/>
        <v>46.11463177571428</v>
      </c>
      <c r="I66" s="103">
        <f t="shared" si="9"/>
        <v>92.65856682666708</v>
      </c>
      <c r="J66" s="104">
        <f t="shared" si="10"/>
        <v>146.16678623555896</v>
      </c>
    </row>
    <row r="67" spans="2:6" ht="18.75" customHeight="1">
      <c r="B67" s="71"/>
      <c r="C67" s="71"/>
      <c r="D67" s="71"/>
      <c r="E67" s="71"/>
      <c r="F67" s="71"/>
    </row>
  </sheetData>
  <sheetProtection/>
  <mergeCells count="10">
    <mergeCell ref="G3:G4"/>
    <mergeCell ref="H3:I3"/>
    <mergeCell ref="J3:J4"/>
    <mergeCell ref="B1:J1"/>
    <mergeCell ref="B2:I2"/>
    <mergeCell ref="B3:B4"/>
    <mergeCell ref="C3:C4"/>
    <mergeCell ref="D3:D4"/>
    <mergeCell ref="E3:E4"/>
    <mergeCell ref="F3:F4"/>
  </mergeCells>
  <printOptions/>
  <pageMargins left="0.1968503937007874" right="0.4724409448818898" top="0.4330708661417323" bottom="0.3937007874015748" header="0.984251968503937" footer="0.2755905511811024"/>
  <pageSetup horizontalDpi="600" verticalDpi="600" orientation="portrait" paperSize="9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J67"/>
  <sheetViews>
    <sheetView tabSelected="1" view="pageBreakPreview" zoomScale="82" zoomScaleSheetLayoutView="82" zoomScalePageLayoutView="0" workbookViewId="0" topLeftCell="B1">
      <selection activeCell="E8" sqref="E8"/>
    </sheetView>
  </sheetViews>
  <sheetFormatPr defaultColWidth="9.140625" defaultRowHeight="12.75"/>
  <cols>
    <col min="1" max="1" width="9.140625" style="127" hidden="1" customWidth="1"/>
    <col min="2" max="2" width="69.421875" style="127" customWidth="1"/>
    <col min="3" max="3" width="15.140625" style="127" customWidth="1"/>
    <col min="4" max="4" width="18.57421875" style="127" customWidth="1"/>
    <col min="5" max="5" width="14.140625" style="127" customWidth="1"/>
    <col min="6" max="6" width="18.00390625" style="127" customWidth="1"/>
    <col min="7" max="8" width="14.57421875" style="127" customWidth="1"/>
    <col min="9" max="9" width="10.8515625" style="127" bestFit="1" customWidth="1"/>
    <col min="10" max="10" width="15.00390625" style="127" customWidth="1"/>
    <col min="11" max="16384" width="9.140625" style="127" customWidth="1"/>
  </cols>
  <sheetData>
    <row r="1" spans="2:10" ht="113.25" customHeight="1">
      <c r="B1" s="126" t="s">
        <v>137</v>
      </c>
      <c r="C1" s="126"/>
      <c r="D1" s="126"/>
      <c r="E1" s="126"/>
      <c r="F1" s="126"/>
      <c r="G1" s="126"/>
      <c r="H1" s="126"/>
      <c r="I1" s="126"/>
      <c r="J1" s="126"/>
    </row>
    <row r="2" spans="2:10" ht="21" thickBot="1">
      <c r="B2" s="128" t="s">
        <v>75</v>
      </c>
      <c r="C2" s="128"/>
      <c r="D2" s="128"/>
      <c r="E2" s="128"/>
      <c r="F2" s="128"/>
      <c r="G2" s="128"/>
      <c r="H2" s="128"/>
      <c r="I2" s="128"/>
      <c r="J2" s="129" t="s">
        <v>76</v>
      </c>
    </row>
    <row r="3" spans="2:10" ht="16.5">
      <c r="B3" s="130" t="s">
        <v>0</v>
      </c>
      <c r="C3" s="131" t="s">
        <v>77</v>
      </c>
      <c r="D3" s="132" t="s">
        <v>78</v>
      </c>
      <c r="E3" s="119" t="s">
        <v>133</v>
      </c>
      <c r="F3" s="121" t="s">
        <v>134</v>
      </c>
      <c r="G3" s="121" t="s">
        <v>135</v>
      </c>
      <c r="H3" s="119" t="s">
        <v>82</v>
      </c>
      <c r="I3" s="119"/>
      <c r="J3" s="133" t="s">
        <v>83</v>
      </c>
    </row>
    <row r="4" spans="2:10" ht="33.75" thickBot="1">
      <c r="B4" s="134"/>
      <c r="C4" s="135"/>
      <c r="D4" s="136"/>
      <c r="E4" s="120"/>
      <c r="F4" s="122"/>
      <c r="G4" s="122"/>
      <c r="H4" s="42" t="s">
        <v>84</v>
      </c>
      <c r="I4" s="42" t="s">
        <v>136</v>
      </c>
      <c r="J4" s="137"/>
    </row>
    <row r="5" spans="2:10" ht="16.5">
      <c r="B5" s="138" t="s">
        <v>86</v>
      </c>
      <c r="C5" s="139"/>
      <c r="D5" s="140"/>
      <c r="E5" s="141"/>
      <c r="F5" s="141"/>
      <c r="G5" s="141"/>
      <c r="H5" s="141"/>
      <c r="I5" s="141"/>
      <c r="J5" s="48"/>
    </row>
    <row r="6" spans="2:10" ht="18.75">
      <c r="B6" s="142" t="s">
        <v>35</v>
      </c>
      <c r="C6" s="143">
        <v>10000000</v>
      </c>
      <c r="D6" s="95">
        <f>D7+D11+D17+D28+D15</f>
        <v>740454.2999999999</v>
      </c>
      <c r="E6" s="95">
        <f>E7+E11+E17+E28+E15</f>
        <v>425884.95000000007</v>
      </c>
      <c r="F6" s="95">
        <f>F7+F11+F17+F28+F15+F16</f>
        <v>443783.94199799997</v>
      </c>
      <c r="G6" s="95">
        <f>G7+G11+G16+G17+G28</f>
        <v>207113.02605000001</v>
      </c>
      <c r="H6" s="96">
        <f aca="true" t="shared" si="0" ref="H6:H11">F6/D6*100</f>
        <v>59.93400835108933</v>
      </c>
      <c r="I6" s="96">
        <f aca="true" t="shared" si="1" ref="I6:I11">F6/E6*100</f>
        <v>104.20277635967177</v>
      </c>
      <c r="J6" s="97">
        <f>F6/G6*100</f>
        <v>214.2713814102954</v>
      </c>
    </row>
    <row r="7" spans="2:10" ht="33">
      <c r="B7" s="144" t="s">
        <v>36</v>
      </c>
      <c r="C7" s="143">
        <v>11000000</v>
      </c>
      <c r="D7" s="95">
        <f>D8+D9+D10</f>
        <v>270369.2</v>
      </c>
      <c r="E7" s="95">
        <f>E8+E9+E10</f>
        <v>156279.7</v>
      </c>
      <c r="F7" s="95">
        <f>F8+F9+F10</f>
        <v>168394.64535799998</v>
      </c>
      <c r="G7" s="95">
        <f>G8+G9</f>
        <v>116252.22</v>
      </c>
      <c r="H7" s="96">
        <f t="shared" si="0"/>
        <v>62.28322063237971</v>
      </c>
      <c r="I7" s="96">
        <f t="shared" si="1"/>
        <v>107.75209151156547</v>
      </c>
      <c r="J7" s="97">
        <f>F7/G7*100</f>
        <v>144.85284268807942</v>
      </c>
    </row>
    <row r="8" spans="2:10" ht="30.75" customHeight="1">
      <c r="B8" s="145" t="s">
        <v>87</v>
      </c>
      <c r="C8" s="67">
        <v>11010000</v>
      </c>
      <c r="D8" s="54">
        <f>'[1]січень-червень'!$C$8</f>
        <v>249726</v>
      </c>
      <c r="E8" s="54">
        <f>'[1]січень-червень'!$D$8</f>
        <v>139460</v>
      </c>
      <c r="F8" s="57">
        <f>'[1]січень-червень'!$E$8</f>
        <v>137612.675058</v>
      </c>
      <c r="G8" s="57">
        <f>'[1]січень-червень(п)'!$C$8</f>
        <v>115752.72</v>
      </c>
      <c r="H8" s="72">
        <f t="shared" si="0"/>
        <v>55.10546561351241</v>
      </c>
      <c r="I8" s="72">
        <f t="shared" si="1"/>
        <v>98.67537290836081</v>
      </c>
      <c r="J8" s="73">
        <f>F8/G8*100</f>
        <v>118.88504655268575</v>
      </c>
    </row>
    <row r="9" spans="2:10" ht="38.25" customHeight="1">
      <c r="B9" s="145" t="s">
        <v>88</v>
      </c>
      <c r="C9" s="146" t="s">
        <v>89</v>
      </c>
      <c r="D9" s="54">
        <f>'[1]січень-червень'!$C$11</f>
        <v>867.2</v>
      </c>
      <c r="E9" s="54">
        <f>'[1]січень-червень'!$D11</f>
        <v>458.2</v>
      </c>
      <c r="F9" s="57">
        <f>'[1]січень-червень'!$E$11</f>
        <v>1883.6328</v>
      </c>
      <c r="G9" s="57">
        <f>'[1]січень-червень(п)'!$C$9</f>
        <v>499.5</v>
      </c>
      <c r="H9" s="72">
        <f t="shared" si="0"/>
        <v>217.20857933579336</v>
      </c>
      <c r="I9" s="72">
        <f t="shared" si="1"/>
        <v>411.09402007856835</v>
      </c>
      <c r="J9" s="73">
        <f>F9/G9*100</f>
        <v>377.10366366366367</v>
      </c>
    </row>
    <row r="10" spans="2:10" ht="26.25" customHeight="1">
      <c r="B10" s="145" t="s">
        <v>38</v>
      </c>
      <c r="C10" s="67">
        <v>11020000</v>
      </c>
      <c r="D10" s="54">
        <f>'[1]січень-червень'!$C$10</f>
        <v>19776</v>
      </c>
      <c r="E10" s="54">
        <f>'[1]січень-червень'!$D10</f>
        <v>16361.500000000002</v>
      </c>
      <c r="F10" s="57">
        <f>'[1]січень-червень'!$E$10</f>
        <v>28898.3375</v>
      </c>
      <c r="G10" s="57"/>
      <c r="H10" s="72">
        <f t="shared" si="0"/>
        <v>146.128324737055</v>
      </c>
      <c r="I10" s="72">
        <f t="shared" si="1"/>
        <v>176.62401063472174</v>
      </c>
      <c r="J10" s="73"/>
    </row>
    <row r="11" spans="2:10" ht="20.25" customHeight="1">
      <c r="B11" s="144" t="s">
        <v>90</v>
      </c>
      <c r="C11" s="143">
        <v>13000000</v>
      </c>
      <c r="D11" s="95">
        <f>D12+D13+D14</f>
        <v>1093.6</v>
      </c>
      <c r="E11" s="95">
        <f>E12+E13+E14</f>
        <v>597.6</v>
      </c>
      <c r="F11" s="95">
        <f>F12+F13+F14</f>
        <v>747.6513600000001</v>
      </c>
      <c r="G11" s="95">
        <f>G12+G13+G14</f>
        <v>759.1</v>
      </c>
      <c r="H11" s="96">
        <f t="shared" si="0"/>
        <v>68.36607168983177</v>
      </c>
      <c r="I11" s="96">
        <f t="shared" si="1"/>
        <v>125.10899598393574</v>
      </c>
      <c r="J11" s="97">
        <f>F11/G11*100</f>
        <v>98.49181399025161</v>
      </c>
    </row>
    <row r="12" spans="2:10" ht="44.25" customHeight="1">
      <c r="B12" s="145" t="s">
        <v>91</v>
      </c>
      <c r="C12" s="67">
        <v>13010200</v>
      </c>
      <c r="D12" s="54"/>
      <c r="E12" s="54"/>
      <c r="F12" s="54">
        <f>'[1]січень-червень'!$E$13</f>
        <v>199.54084999999998</v>
      </c>
      <c r="G12" s="54">
        <f>'[1]січень-червень(п)'!$C$11</f>
        <v>85.9</v>
      </c>
      <c r="H12" s="72"/>
      <c r="I12" s="72"/>
      <c r="J12" s="73">
        <f>F12/G12*100</f>
        <v>232.29435389988353</v>
      </c>
    </row>
    <row r="13" spans="2:10" ht="26.25" customHeight="1">
      <c r="B13" s="145" t="s">
        <v>92</v>
      </c>
      <c r="C13" s="146" t="s">
        <v>93</v>
      </c>
      <c r="D13" s="54">
        <f>'[1]січень-червень'!$C$14</f>
        <v>418.7</v>
      </c>
      <c r="E13" s="54">
        <f>'[1]січень-червень'!$D$14</f>
        <v>179.60000000000002</v>
      </c>
      <c r="F13" s="54">
        <f>'[1]січень-червень'!$E$14</f>
        <v>293.04342</v>
      </c>
      <c r="G13" s="54">
        <f>'[1]січень-червень(п)'!$C$12</f>
        <v>260.8</v>
      </c>
      <c r="H13" s="72">
        <f>F13/D13*100</f>
        <v>69.98887508956294</v>
      </c>
      <c r="I13" s="72">
        <f>F13/E13*100</f>
        <v>163.1644877505568</v>
      </c>
      <c r="J13" s="73">
        <f>F13/G13*100</f>
        <v>112.36327453987731</v>
      </c>
    </row>
    <row r="14" spans="2:10" ht="27" customHeight="1">
      <c r="B14" s="145" t="s">
        <v>94</v>
      </c>
      <c r="C14" s="67">
        <v>13030000</v>
      </c>
      <c r="D14" s="54">
        <f>'[1]січень-червень'!$C$15</f>
        <v>674.9</v>
      </c>
      <c r="E14" s="54">
        <f>'[1]січень-червень'!$D$15</f>
        <v>418</v>
      </c>
      <c r="F14" s="54">
        <f>'[1]січень-червень'!$E$15</f>
        <v>255.06709000000004</v>
      </c>
      <c r="G14" s="54">
        <f>'[1]січень-червень(п)'!$C$13</f>
        <v>412.4</v>
      </c>
      <c r="H14" s="72">
        <f>F14/D14*100</f>
        <v>37.79331604682176</v>
      </c>
      <c r="I14" s="72">
        <f>F14/E14*100</f>
        <v>61.020834928229675</v>
      </c>
      <c r="J14" s="73">
        <f>F14/G14*100</f>
        <v>61.84943986420952</v>
      </c>
    </row>
    <row r="15" spans="2:10" ht="39.75" customHeight="1">
      <c r="B15" s="145" t="s">
        <v>95</v>
      </c>
      <c r="C15" s="67">
        <v>14040001</v>
      </c>
      <c r="D15" s="54">
        <f>'[1]січень-червень'!$C$18</f>
        <v>63580</v>
      </c>
      <c r="E15" s="54">
        <f>'[1]січень-червень'!$D$18</f>
        <v>47000</v>
      </c>
      <c r="F15" s="54">
        <f>'[1]січень-червень'!$E$18</f>
        <v>48567.312040000004</v>
      </c>
      <c r="G15" s="57"/>
      <c r="H15" s="72">
        <f>F15/D15*100</f>
        <v>76.38771947153194</v>
      </c>
      <c r="I15" s="72">
        <f>F15/E15*100</f>
        <v>103.33470646808512</v>
      </c>
      <c r="J15" s="73"/>
    </row>
    <row r="16" spans="2:10" ht="30" customHeight="1">
      <c r="B16" s="145" t="s">
        <v>96</v>
      </c>
      <c r="C16" s="67">
        <v>16000000</v>
      </c>
      <c r="D16" s="54"/>
      <c r="E16" s="54"/>
      <c r="F16" s="54">
        <f>'[1]січень-червень'!$E$19</f>
        <v>0.452</v>
      </c>
      <c r="G16" s="57">
        <f>'[1]січень-червень(п)'!$C$17</f>
        <v>-5</v>
      </c>
      <c r="H16" s="72"/>
      <c r="I16" s="72"/>
      <c r="J16" s="73">
        <f>F16/G16*100</f>
        <v>-9.040000000000001</v>
      </c>
    </row>
    <row r="17" spans="2:10" ht="18.75">
      <c r="B17" s="144" t="s">
        <v>97</v>
      </c>
      <c r="C17" s="143">
        <v>18000000</v>
      </c>
      <c r="D17" s="95">
        <f>D18+D24+D25+D26+D27</f>
        <v>404848.9</v>
      </c>
      <c r="E17" s="95">
        <f>E18+E24+E25+E26+E27</f>
        <v>221771.75</v>
      </c>
      <c r="F17" s="95">
        <f>F18+F24+F25+F26+F27</f>
        <v>225931.87475000002</v>
      </c>
      <c r="G17" s="95">
        <f>G18+G24+G25+G26+G27</f>
        <v>90106.00605</v>
      </c>
      <c r="H17" s="96">
        <f aca="true" t="shared" si="2" ref="H17:H25">F17/D17*100</f>
        <v>55.80646872203432</v>
      </c>
      <c r="I17" s="96">
        <f aca="true" t="shared" si="3" ref="I17:I25">F17/E17*100</f>
        <v>101.87585873764355</v>
      </c>
      <c r="J17" s="97">
        <f>F17/G17*100</f>
        <v>250.74008343531506</v>
      </c>
    </row>
    <row r="18" spans="2:10" ht="18.75">
      <c r="B18" s="147" t="s">
        <v>98</v>
      </c>
      <c r="C18" s="67">
        <v>18010000</v>
      </c>
      <c r="D18" s="54">
        <f>D19+D20+D23</f>
        <v>237480.4</v>
      </c>
      <c r="E18" s="54">
        <f>E19+E20+E23</f>
        <v>109299.3</v>
      </c>
      <c r="F18" s="54">
        <f>F19+F20+F23</f>
        <v>113002.82854999999</v>
      </c>
      <c r="G18" s="54">
        <f>G19+G20+G23</f>
        <v>85094.80605</v>
      </c>
      <c r="H18" s="96">
        <f t="shared" si="2"/>
        <v>47.58406527443949</v>
      </c>
      <c r="I18" s="96">
        <f t="shared" si="3"/>
        <v>103.38842842543363</v>
      </c>
      <c r="J18" s="97">
        <f>F18/G18*100</f>
        <v>132.796387694452</v>
      </c>
    </row>
    <row r="19" spans="2:10" ht="22.5">
      <c r="B19" s="147" t="s">
        <v>99</v>
      </c>
      <c r="C19" s="67" t="s">
        <v>100</v>
      </c>
      <c r="D19" s="54">
        <f>'[1]січень-червень'!$C$22+'[1]січень-червень'!$C$23+'[1]січень-червень'!$C$24+'[1]січень-червень'!$C$25</f>
        <v>3030</v>
      </c>
      <c r="E19" s="54">
        <f>'[1]січень-червень'!$D$22+'[1]січень-червень'!$D$23+'[1]січень-червень'!$D$24+'[1]січень-червень'!$D$25</f>
        <v>2448</v>
      </c>
      <c r="F19" s="57">
        <f>'[1]січень-червень'!$E$22+'[1]січень-червень'!$E$23+'[1]січень-червень'!$E$24+'[1]січень-червень'!$E$25</f>
        <v>4531.91157</v>
      </c>
      <c r="G19" s="57"/>
      <c r="H19" s="72">
        <f t="shared" si="2"/>
        <v>149.56803861386138</v>
      </c>
      <c r="I19" s="72">
        <f t="shared" si="3"/>
        <v>185.12710661764706</v>
      </c>
      <c r="J19" s="73"/>
    </row>
    <row r="20" spans="2:10" ht="18.75">
      <c r="B20" s="147" t="s">
        <v>101</v>
      </c>
      <c r="C20" s="67"/>
      <c r="D20" s="54">
        <f>D21+D22</f>
        <v>226075.4</v>
      </c>
      <c r="E20" s="54">
        <f>E21+E22</f>
        <v>106458.3</v>
      </c>
      <c r="F20" s="54">
        <f>F21+F22+0.1</f>
        <v>107908.26504</v>
      </c>
      <c r="G20" s="54">
        <f>G21+G22</f>
        <v>85094.80605</v>
      </c>
      <c r="H20" s="72">
        <f t="shared" si="2"/>
        <v>47.73109548407301</v>
      </c>
      <c r="I20" s="72">
        <f t="shared" si="3"/>
        <v>101.36200281236879</v>
      </c>
      <c r="J20" s="73">
        <f>F20/G20*100</f>
        <v>126.80946117509835</v>
      </c>
    </row>
    <row r="21" spans="2:10" ht="22.5">
      <c r="B21" s="147" t="s">
        <v>102</v>
      </c>
      <c r="C21" s="67" t="s">
        <v>103</v>
      </c>
      <c r="D21" s="54">
        <f>'[1]січень-червень'!$C$26+'[1]січень-червень'!$C$28</f>
        <v>76413.5</v>
      </c>
      <c r="E21" s="54">
        <f>'[1]січень-червень'!$D$26+'[1]січень-червень'!$D$28</f>
        <v>30888.3</v>
      </c>
      <c r="F21" s="57">
        <f>'[1]січень-червень'!$E$26+'[1]січень-червень'!$E$28</f>
        <v>29323.420640000004</v>
      </c>
      <c r="G21" s="57">
        <f>'[1]січень-червень(п)'!$C$24+'[1]січень-червень(п)'!$C$26</f>
        <v>25466.559210000003</v>
      </c>
      <c r="H21" s="72">
        <f t="shared" si="2"/>
        <v>38.37465976561734</v>
      </c>
      <c r="I21" s="72">
        <f t="shared" si="3"/>
        <v>94.93374721172744</v>
      </c>
      <c r="J21" s="73">
        <f>F21/G21*100</f>
        <v>115.14480773863443</v>
      </c>
    </row>
    <row r="22" spans="2:10" ht="22.5">
      <c r="B22" s="147" t="s">
        <v>104</v>
      </c>
      <c r="C22" s="67" t="s">
        <v>105</v>
      </c>
      <c r="D22" s="54">
        <f>'[1]січень-червень'!$C$27+'[1]січень-червень'!$C$29</f>
        <v>149661.9</v>
      </c>
      <c r="E22" s="54">
        <f>'[1]січень-червень'!$D$27+'[1]січень-червень'!$D$29</f>
        <v>75570</v>
      </c>
      <c r="F22" s="57">
        <f>'[1]січень-червень'!$E$27+'[1]січень-червень'!$E$29</f>
        <v>78584.7444</v>
      </c>
      <c r="G22" s="57">
        <f>'[1]січень-червень(п)'!$C$25+'[1]січень-червень(п)'!$C$27</f>
        <v>59628.24683999999</v>
      </c>
      <c r="H22" s="72">
        <f t="shared" si="2"/>
        <v>52.50818304458249</v>
      </c>
      <c r="I22" s="72">
        <f t="shared" si="3"/>
        <v>103.98934021437078</v>
      </c>
      <c r="J22" s="73">
        <f>F22/G22*100</f>
        <v>131.79113685979368</v>
      </c>
    </row>
    <row r="23" spans="2:10" ht="30.75" customHeight="1">
      <c r="B23" s="63" t="s">
        <v>106</v>
      </c>
      <c r="C23" s="67" t="s">
        <v>107</v>
      </c>
      <c r="D23" s="54">
        <f>'[1]січень-червень'!$C$30+'[1]січень-червень'!$C$31</f>
        <v>8375</v>
      </c>
      <c r="E23" s="54">
        <f>'[1]січень-червень'!$D$30+'[1]січень-червень'!$D$31</f>
        <v>393</v>
      </c>
      <c r="F23" s="57">
        <f>'[1]січень-червень'!$E$30+'[1]січень-червень'!$E$31</f>
        <v>562.65194</v>
      </c>
      <c r="G23" s="57"/>
      <c r="H23" s="72">
        <f t="shared" si="2"/>
        <v>6.718232119402985</v>
      </c>
      <c r="I23" s="72">
        <f t="shared" si="3"/>
        <v>143.16843256997456</v>
      </c>
      <c r="J23" s="73"/>
    </row>
    <row r="24" spans="2:10" ht="25.5" customHeight="1">
      <c r="B24" s="147" t="s">
        <v>108</v>
      </c>
      <c r="C24" s="67">
        <v>18020000</v>
      </c>
      <c r="D24" s="54">
        <f>'[1]січень-червень'!$C$32</f>
        <v>9298</v>
      </c>
      <c r="E24" s="54">
        <f>'[1]січень-червень'!$D$32</f>
        <v>1970</v>
      </c>
      <c r="F24" s="57">
        <f>'[1]січень-червень'!$E$32</f>
        <v>2058.9986200000003</v>
      </c>
      <c r="G24" s="57">
        <f>'[1]січень-червень(п)'!$C$30</f>
        <v>2029.7</v>
      </c>
      <c r="H24" s="72">
        <f t="shared" si="2"/>
        <v>22.14453237255324</v>
      </c>
      <c r="I24" s="72">
        <f t="shared" si="3"/>
        <v>104.51769644670053</v>
      </c>
      <c r="J24" s="73">
        <f>F24/G24*100</f>
        <v>101.44349509779771</v>
      </c>
    </row>
    <row r="25" spans="2:10" ht="25.5" customHeight="1">
      <c r="B25" s="147" t="s">
        <v>47</v>
      </c>
      <c r="C25" s="67">
        <v>18030000</v>
      </c>
      <c r="D25" s="54">
        <f>'[1]січень-червень'!$C$33</f>
        <v>99.2</v>
      </c>
      <c r="E25" s="54">
        <f>'[1]січень-червень'!$D$33</f>
        <v>49.95</v>
      </c>
      <c r="F25" s="57">
        <f>'[1]січень-червень'!$E$33</f>
        <v>39.675740000000005</v>
      </c>
      <c r="G25" s="57">
        <f>'[1]січень-червень(п)'!$C$31</f>
        <v>45.8</v>
      </c>
      <c r="H25" s="72">
        <f t="shared" si="2"/>
        <v>39.995705645161294</v>
      </c>
      <c r="I25" s="72">
        <f t="shared" si="3"/>
        <v>79.43091091091091</v>
      </c>
      <c r="J25" s="73">
        <f>F25/G25*100</f>
        <v>86.62825327510919</v>
      </c>
    </row>
    <row r="26" spans="2:10" ht="27" customHeight="1">
      <c r="B26" s="147" t="s">
        <v>48</v>
      </c>
      <c r="C26" s="67">
        <v>18040000</v>
      </c>
      <c r="D26" s="54"/>
      <c r="E26" s="54"/>
      <c r="F26" s="57">
        <f>'[1]січень-червень'!$E$34</f>
        <v>-42.72832000000001</v>
      </c>
      <c r="G26" s="57">
        <f>'[1]січень-червень(п)'!$C$32</f>
        <v>2935.7</v>
      </c>
      <c r="H26" s="72"/>
      <c r="I26" s="72"/>
      <c r="J26" s="73">
        <f>F26/G26*100</f>
        <v>-1.4554729706713905</v>
      </c>
    </row>
    <row r="27" spans="2:10" ht="30.75" customHeight="1">
      <c r="B27" s="148" t="s">
        <v>109</v>
      </c>
      <c r="C27" s="67">
        <v>18050000</v>
      </c>
      <c r="D27" s="54">
        <f>'[1]січень-червень'!$C$35</f>
        <v>157971.3</v>
      </c>
      <c r="E27" s="54">
        <f>'[1]січень-червень'!$D$35</f>
        <v>110452.5</v>
      </c>
      <c r="F27" s="57">
        <f>'[1]січень-червень'!$E$35</f>
        <v>110873.10016</v>
      </c>
      <c r="G27" s="57"/>
      <c r="H27" s="72">
        <f>F27/D27*100</f>
        <v>70.18559710529698</v>
      </c>
      <c r="I27" s="72">
        <f>F27/E27*100</f>
        <v>100.38079732011498</v>
      </c>
      <c r="J27" s="73"/>
    </row>
    <row r="28" spans="2:10" ht="18.75">
      <c r="B28" s="149" t="s">
        <v>110</v>
      </c>
      <c r="C28" s="143">
        <v>190000</v>
      </c>
      <c r="D28" s="95">
        <f>D29</f>
        <v>562.6</v>
      </c>
      <c r="E28" s="95">
        <f>E29</f>
        <v>235.9</v>
      </c>
      <c r="F28" s="95">
        <f>F29</f>
        <v>142.00649</v>
      </c>
      <c r="G28" s="95">
        <f>G30</f>
        <v>0.7</v>
      </c>
      <c r="H28" s="72"/>
      <c r="I28" s="72"/>
      <c r="J28" s="73"/>
    </row>
    <row r="29" spans="2:10" ht="18.75">
      <c r="B29" s="148" t="s">
        <v>111</v>
      </c>
      <c r="C29" s="67">
        <v>19010000</v>
      </c>
      <c r="D29" s="54">
        <f>'[1]січень-червень'!$C$37</f>
        <v>562.6</v>
      </c>
      <c r="E29" s="54">
        <f>'[1]січень-червень'!$D$37</f>
        <v>235.9</v>
      </c>
      <c r="F29" s="57">
        <f>'[1]січень-червень'!$E$37</f>
        <v>142.00649</v>
      </c>
      <c r="G29" s="57"/>
      <c r="H29" s="72"/>
      <c r="I29" s="72"/>
      <c r="J29" s="73"/>
    </row>
    <row r="30" spans="2:10" ht="31.5" customHeight="1">
      <c r="B30" s="77" t="s">
        <v>127</v>
      </c>
      <c r="C30" s="67">
        <v>19040000</v>
      </c>
      <c r="D30" s="54"/>
      <c r="E30" s="54"/>
      <c r="F30" s="57"/>
      <c r="G30" s="57">
        <f>'[1]січень-червень(п)'!$C$35</f>
        <v>0.7</v>
      </c>
      <c r="H30" s="72"/>
      <c r="I30" s="72"/>
      <c r="J30" s="73"/>
    </row>
    <row r="31" spans="2:10" ht="18.75">
      <c r="B31" s="142" t="s">
        <v>51</v>
      </c>
      <c r="C31" s="143">
        <v>20000000</v>
      </c>
      <c r="D31" s="95">
        <f>D32+D36+D40</f>
        <v>19063.600000000002</v>
      </c>
      <c r="E31" s="95">
        <f>E32+E36+E40</f>
        <v>8534.1</v>
      </c>
      <c r="F31" s="95">
        <f>F32+F36+F40-0.1</f>
        <v>15083.17074</v>
      </c>
      <c r="G31" s="95">
        <f>G32+G36+G40</f>
        <v>9042.9</v>
      </c>
      <c r="H31" s="96">
        <f aca="true" t="shared" si="4" ref="H31:H44">F31/D31*100</f>
        <v>79.12026448309867</v>
      </c>
      <c r="I31" s="96">
        <f aca="true" t="shared" si="5" ref="I31:I44">F31/E31*100</f>
        <v>176.74002812247335</v>
      </c>
      <c r="J31" s="97">
        <f>F31/G31*100</f>
        <v>166.79572637096507</v>
      </c>
    </row>
    <row r="32" spans="2:10" ht="18.75">
      <c r="B32" s="150" t="s">
        <v>112</v>
      </c>
      <c r="C32" s="143">
        <v>21000000</v>
      </c>
      <c r="D32" s="95">
        <f>D33+D34+D35</f>
        <v>1666.4</v>
      </c>
      <c r="E32" s="95">
        <f>E33+E34+E35</f>
        <v>516.8</v>
      </c>
      <c r="F32" s="95">
        <f>F33+F34+F35</f>
        <v>666.94677</v>
      </c>
      <c r="G32" s="95">
        <f>G33+G34+G35</f>
        <v>655.2</v>
      </c>
      <c r="H32" s="96">
        <f t="shared" si="4"/>
        <v>40.02320991358617</v>
      </c>
      <c r="I32" s="96">
        <f t="shared" si="5"/>
        <v>129.05316756965945</v>
      </c>
      <c r="J32" s="97">
        <f>F32/G32*100</f>
        <v>101.79285256410256</v>
      </c>
    </row>
    <row r="33" spans="2:10" ht="63" customHeight="1">
      <c r="B33" s="151" t="s">
        <v>113</v>
      </c>
      <c r="C33" s="67">
        <v>21010300</v>
      </c>
      <c r="D33" s="54">
        <f>'[1]січень-червень'!$C$41</f>
        <v>485.6</v>
      </c>
      <c r="E33" s="54">
        <f>'[1]січень-червень'!$D$41</f>
        <v>168.2</v>
      </c>
      <c r="F33" s="57">
        <f>'[1]січень-червень'!$E$41</f>
        <v>211.783</v>
      </c>
      <c r="G33" s="57">
        <f>'[1]січень-червень(п)'!$C$38</f>
        <v>219.4</v>
      </c>
      <c r="H33" s="72">
        <f t="shared" si="4"/>
        <v>43.61264415156507</v>
      </c>
      <c r="I33" s="72">
        <f t="shared" si="5"/>
        <v>125.91141498216409</v>
      </c>
      <c r="J33" s="73">
        <f>F33/G33*100</f>
        <v>96.52825888787602</v>
      </c>
    </row>
    <row r="34" spans="2:10" ht="81" customHeight="1">
      <c r="B34" s="148" t="s">
        <v>55</v>
      </c>
      <c r="C34" s="67">
        <v>21080900</v>
      </c>
      <c r="D34" s="54">
        <f>'[1]січень-червень'!$C$43</f>
        <v>3.8</v>
      </c>
      <c r="E34" s="54">
        <f>'[1]січень-червень'!$D$43</f>
        <v>3</v>
      </c>
      <c r="F34" s="57">
        <f>'[1]січень-червень'!$E$43</f>
        <v>60.974000000000004</v>
      </c>
      <c r="G34" s="57">
        <f>'[1]січень-червень(п)'!$C$40</f>
        <v>0.5</v>
      </c>
      <c r="H34" s="72">
        <f t="shared" si="4"/>
        <v>1604.5789473684213</v>
      </c>
      <c r="I34" s="72">
        <f t="shared" si="5"/>
        <v>2032.466666666667</v>
      </c>
      <c r="J34" s="73"/>
    </row>
    <row r="35" spans="2:10" ht="27.75" customHeight="1">
      <c r="B35" s="152" t="s">
        <v>56</v>
      </c>
      <c r="C35" s="67">
        <v>21081100</v>
      </c>
      <c r="D35" s="54">
        <f>'[1]січень-червень'!$C$44</f>
        <v>1177</v>
      </c>
      <c r="E35" s="54">
        <f>'[1]січень-червень'!$D$44</f>
        <v>345.6</v>
      </c>
      <c r="F35" s="57">
        <f>'[1]січень-червень'!$E$44</f>
        <v>394.18977</v>
      </c>
      <c r="G35" s="57">
        <f>'[1]січень-червень(п)'!$C$41</f>
        <v>435.3</v>
      </c>
      <c r="H35" s="72">
        <f t="shared" si="4"/>
        <v>33.491059473237044</v>
      </c>
      <c r="I35" s="72">
        <f t="shared" si="5"/>
        <v>114.05953993055556</v>
      </c>
      <c r="J35" s="73">
        <f aca="true" t="shared" si="6" ref="J35:J43">F35/G35*100</f>
        <v>90.5558855961406</v>
      </c>
    </row>
    <row r="36" spans="2:10" ht="41.25" customHeight="1">
      <c r="B36" s="150" t="s">
        <v>114</v>
      </c>
      <c r="C36" s="143">
        <v>22000000</v>
      </c>
      <c r="D36" s="95">
        <f>D37+D38+D39</f>
        <v>17152.7</v>
      </c>
      <c r="E36" s="95">
        <f>E37+E38+E39</f>
        <v>7862.2</v>
      </c>
      <c r="F36" s="95">
        <f>F37+F38+F39</f>
        <v>14231.89054</v>
      </c>
      <c r="G36" s="95">
        <f>G37+G38+G39</f>
        <v>8277.3</v>
      </c>
      <c r="H36" s="96">
        <f t="shared" si="4"/>
        <v>82.97172188635025</v>
      </c>
      <c r="I36" s="96">
        <f t="shared" si="5"/>
        <v>181.01664343313578</v>
      </c>
      <c r="J36" s="97">
        <f t="shared" si="6"/>
        <v>171.93880299131362</v>
      </c>
    </row>
    <row r="37" spans="2:10" ht="24" customHeight="1">
      <c r="B37" s="148" t="s">
        <v>115</v>
      </c>
      <c r="C37" s="67">
        <v>22010000</v>
      </c>
      <c r="D37" s="54">
        <f>'[1]січень-червень'!$C$46</f>
        <v>12156.4</v>
      </c>
      <c r="E37" s="54">
        <f>'[1]січень-червень'!$D$46</f>
        <v>5317</v>
      </c>
      <c r="F37" s="57">
        <f>'[1]січень-червень'!$E$46</f>
        <v>10304.557660000002</v>
      </c>
      <c r="G37" s="57">
        <f>'[1]січень-червень(п)'!$C$44</f>
        <v>5968.8</v>
      </c>
      <c r="H37" s="72">
        <f t="shared" si="4"/>
        <v>84.76652347734529</v>
      </c>
      <c r="I37" s="72">
        <f t="shared" si="5"/>
        <v>193.8039808162498</v>
      </c>
      <c r="J37" s="73">
        <f t="shared" si="6"/>
        <v>172.64035752580088</v>
      </c>
    </row>
    <row r="38" spans="2:10" ht="56.25" customHeight="1">
      <c r="B38" s="147" t="s">
        <v>116</v>
      </c>
      <c r="C38" s="67">
        <v>22080400</v>
      </c>
      <c r="D38" s="54">
        <f>'[1]січень-червень'!$C$47</f>
        <v>4446.3</v>
      </c>
      <c r="E38" s="54">
        <f>'[1]січень-червень'!$D$47</f>
        <v>2340</v>
      </c>
      <c r="F38" s="57">
        <f>'[1]січень-червень'!$E$47</f>
        <v>1732.7941</v>
      </c>
      <c r="G38" s="57">
        <f>'[1]січень-червень(п)'!$C$45</f>
        <v>2048.1</v>
      </c>
      <c r="H38" s="72">
        <f t="shared" si="4"/>
        <v>38.971596608415986</v>
      </c>
      <c r="I38" s="72">
        <f t="shared" si="5"/>
        <v>74.05102991452992</v>
      </c>
      <c r="J38" s="73">
        <f t="shared" si="6"/>
        <v>84.60495581270446</v>
      </c>
    </row>
    <row r="39" spans="2:10" ht="22.5" customHeight="1">
      <c r="B39" s="152" t="s">
        <v>60</v>
      </c>
      <c r="C39" s="67">
        <v>22090000</v>
      </c>
      <c r="D39" s="54">
        <f>'[1]січень-червень'!$C$48</f>
        <v>550</v>
      </c>
      <c r="E39" s="54">
        <f>'[1]січень-червень'!$D$48</f>
        <v>205.2</v>
      </c>
      <c r="F39" s="57">
        <f>'[1]січень-червень'!$E$48</f>
        <v>2194.53878</v>
      </c>
      <c r="G39" s="57">
        <f>'[1]січень-червень(п)'!$C$46</f>
        <v>260.4</v>
      </c>
      <c r="H39" s="72">
        <f t="shared" si="4"/>
        <v>399.0070509090909</v>
      </c>
      <c r="I39" s="72">
        <f t="shared" si="5"/>
        <v>1069.463343079922</v>
      </c>
      <c r="J39" s="73">
        <f t="shared" si="6"/>
        <v>842.7568279569894</v>
      </c>
    </row>
    <row r="40" spans="2:10" ht="23.25" customHeight="1">
      <c r="B40" s="150" t="s">
        <v>61</v>
      </c>
      <c r="C40" s="143">
        <v>24000000</v>
      </c>
      <c r="D40" s="95">
        <f>D41</f>
        <v>244.5</v>
      </c>
      <c r="E40" s="95">
        <f>E41</f>
        <v>155.1</v>
      </c>
      <c r="F40" s="95">
        <f>F41</f>
        <v>184.43343000000002</v>
      </c>
      <c r="G40" s="95">
        <f>G41</f>
        <v>110.4</v>
      </c>
      <c r="H40" s="96">
        <f t="shared" si="4"/>
        <v>75.43289570552147</v>
      </c>
      <c r="I40" s="96">
        <f t="shared" si="5"/>
        <v>118.91259187620891</v>
      </c>
      <c r="J40" s="97">
        <f t="shared" si="6"/>
        <v>167.05926630434783</v>
      </c>
    </row>
    <row r="41" spans="2:10" ht="22.5" customHeight="1">
      <c r="B41" s="152" t="s">
        <v>54</v>
      </c>
      <c r="C41" s="67">
        <v>24060300</v>
      </c>
      <c r="D41" s="54">
        <f>'[1]січень-червень'!$C$50</f>
        <v>244.5</v>
      </c>
      <c r="E41" s="54">
        <f>'[1]січень-червень'!$D$50</f>
        <v>155.1</v>
      </c>
      <c r="F41" s="57">
        <f>'[1]січень-червень'!$E$50</f>
        <v>184.43343000000002</v>
      </c>
      <c r="G41" s="57">
        <f>'[1]січень-червень(п)'!$C$48</f>
        <v>110.4</v>
      </c>
      <c r="H41" s="72">
        <f t="shared" si="4"/>
        <v>75.43289570552147</v>
      </c>
      <c r="I41" s="72">
        <f t="shared" si="5"/>
        <v>118.91259187620891</v>
      </c>
      <c r="J41" s="73">
        <f t="shared" si="6"/>
        <v>167.05926630434783</v>
      </c>
    </row>
    <row r="42" spans="2:10" ht="18.75">
      <c r="B42" s="142" t="s">
        <v>62</v>
      </c>
      <c r="C42" s="143">
        <v>30000000</v>
      </c>
      <c r="D42" s="95">
        <f>D43</f>
        <v>51.7</v>
      </c>
      <c r="E42" s="95">
        <f>E43</f>
        <v>31.700000000000003</v>
      </c>
      <c r="F42" s="95">
        <f>F43</f>
        <v>217.55593</v>
      </c>
      <c r="G42" s="95">
        <f>G43</f>
        <v>27.6</v>
      </c>
      <c r="H42" s="96">
        <f t="shared" si="4"/>
        <v>420.8045067698259</v>
      </c>
      <c r="I42" s="96">
        <f t="shared" si="5"/>
        <v>686.2963091482649</v>
      </c>
      <c r="J42" s="73">
        <f t="shared" si="6"/>
        <v>788.2461231884057</v>
      </c>
    </row>
    <row r="43" spans="2:10" ht="33">
      <c r="B43" s="147" t="s">
        <v>118</v>
      </c>
      <c r="C43" s="67">
        <v>31020000</v>
      </c>
      <c r="D43" s="54">
        <f>'[1]січень-червень'!$C$51</f>
        <v>51.7</v>
      </c>
      <c r="E43" s="54">
        <f>'[1]січень-червень'!$D$51</f>
        <v>31.700000000000003</v>
      </c>
      <c r="F43" s="57">
        <f>'[1]січень-червень'!$E$51+'[1]січень-червень'!$E$52</f>
        <v>217.55593</v>
      </c>
      <c r="G43" s="57">
        <f>'[1]січень-червень(п)'!$C$49</f>
        <v>27.6</v>
      </c>
      <c r="H43" s="72">
        <f t="shared" si="4"/>
        <v>420.8045067698259</v>
      </c>
      <c r="I43" s="72">
        <f t="shared" si="5"/>
        <v>686.2963091482649</v>
      </c>
      <c r="J43" s="73">
        <f t="shared" si="6"/>
        <v>788.2461231884057</v>
      </c>
    </row>
    <row r="44" spans="2:10" ht="18.75">
      <c r="B44" s="153" t="s">
        <v>119</v>
      </c>
      <c r="C44" s="143"/>
      <c r="D44" s="95">
        <f>D6+D31+D42</f>
        <v>759569.5999999999</v>
      </c>
      <c r="E44" s="95">
        <f>E6+E31+E42</f>
        <v>434450.75000000006</v>
      </c>
      <c r="F44" s="95">
        <f>F6+F31+F42</f>
        <v>459084.6686679999</v>
      </c>
      <c r="G44" s="95">
        <f>G6+G31+G42</f>
        <v>216183.52605000001</v>
      </c>
      <c r="H44" s="96">
        <f t="shared" si="4"/>
        <v>60.440105642458576</v>
      </c>
      <c r="I44" s="96">
        <f t="shared" si="5"/>
        <v>105.67012916147569</v>
      </c>
      <c r="J44" s="97">
        <f>F44/G44*100</f>
        <v>212.35876620951242</v>
      </c>
    </row>
    <row r="45" spans="2:6" ht="18.75">
      <c r="B45" s="71"/>
      <c r="C45" s="71"/>
      <c r="D45" s="71"/>
      <c r="E45" s="71"/>
      <c r="F45" s="71"/>
    </row>
    <row r="46" spans="2:10" ht="18.75">
      <c r="B46" s="93" t="s">
        <v>67</v>
      </c>
      <c r="C46" s="94"/>
      <c r="D46" s="29"/>
      <c r="E46" s="95"/>
      <c r="F46" s="95"/>
      <c r="G46" s="95"/>
      <c r="H46" s="96"/>
      <c r="I46" s="96"/>
      <c r="J46" s="97"/>
    </row>
    <row r="47" spans="2:10" ht="18.75">
      <c r="B47" s="98" t="s">
        <v>3</v>
      </c>
      <c r="C47" s="99" t="s">
        <v>12</v>
      </c>
      <c r="D47" s="33">
        <v>31466.5</v>
      </c>
      <c r="E47" s="100">
        <v>16682.9</v>
      </c>
      <c r="F47" s="100">
        <v>15900.2</v>
      </c>
      <c r="G47" s="100">
        <v>12686.2</v>
      </c>
      <c r="H47" s="101">
        <f>F47/D47*100</f>
        <v>50.53056425086998</v>
      </c>
      <c r="I47" s="101">
        <f>F47/E47*100</f>
        <v>95.30836964796288</v>
      </c>
      <c r="J47" s="102">
        <f aca="true" t="shared" si="7" ref="J47:J54">F47/G47*100</f>
        <v>125.33461556652111</v>
      </c>
    </row>
    <row r="48" spans="2:10" ht="18.75">
      <c r="B48" s="98" t="s">
        <v>4</v>
      </c>
      <c r="C48" s="99" t="s">
        <v>13</v>
      </c>
      <c r="D48" s="33">
        <v>574316.4</v>
      </c>
      <c r="E48" s="100">
        <v>337960.3</v>
      </c>
      <c r="F48" s="100">
        <v>323536.6</v>
      </c>
      <c r="G48" s="100">
        <v>243954.6</v>
      </c>
      <c r="H48" s="101">
        <f aca="true" t="shared" si="8" ref="H48:H66">F48/D48*100</f>
        <v>56.33420880894224</v>
      </c>
      <c r="I48" s="101">
        <f aca="true" t="shared" si="9" ref="I48:I66">F48/E48*100</f>
        <v>95.7321318509896</v>
      </c>
      <c r="J48" s="102">
        <f t="shared" si="7"/>
        <v>132.62164353531352</v>
      </c>
    </row>
    <row r="49" spans="2:10" ht="18.75">
      <c r="B49" s="98" t="s">
        <v>5</v>
      </c>
      <c r="C49" s="99" t="s">
        <v>14</v>
      </c>
      <c r="D49" s="33">
        <v>120545.2</v>
      </c>
      <c r="E49" s="100">
        <v>59103.2</v>
      </c>
      <c r="F49" s="100">
        <v>52666.6</v>
      </c>
      <c r="G49" s="100">
        <v>46986.7</v>
      </c>
      <c r="H49" s="101">
        <f t="shared" si="8"/>
        <v>43.69033358441481</v>
      </c>
      <c r="I49" s="101">
        <f t="shared" si="9"/>
        <v>89.10955751972821</v>
      </c>
      <c r="J49" s="102">
        <f t="shared" si="7"/>
        <v>112.08831435278495</v>
      </c>
    </row>
    <row r="50" spans="2:10" ht="18.75">
      <c r="B50" s="98" t="s">
        <v>6</v>
      </c>
      <c r="C50" s="99" t="s">
        <v>15</v>
      </c>
      <c r="D50" s="33">
        <v>14199.5</v>
      </c>
      <c r="E50" s="100">
        <v>7739.1</v>
      </c>
      <c r="F50" s="100">
        <v>6336.2</v>
      </c>
      <c r="G50" s="100">
        <v>5483.8</v>
      </c>
      <c r="H50" s="101">
        <f t="shared" si="8"/>
        <v>44.62269798232332</v>
      </c>
      <c r="I50" s="101">
        <f t="shared" si="9"/>
        <v>81.87256916178883</v>
      </c>
      <c r="J50" s="102">
        <f t="shared" si="7"/>
        <v>115.54396586308764</v>
      </c>
    </row>
    <row r="51" spans="2:10" ht="18.75">
      <c r="B51" s="98" t="s">
        <v>7</v>
      </c>
      <c r="C51" s="99" t="s">
        <v>16</v>
      </c>
      <c r="D51" s="33">
        <v>11278</v>
      </c>
      <c r="E51" s="100">
        <v>5226.2</v>
      </c>
      <c r="F51" s="100">
        <v>5226.2</v>
      </c>
      <c r="G51" s="100">
        <v>5585</v>
      </c>
      <c r="H51" s="101">
        <f t="shared" si="8"/>
        <v>46.33977655612697</v>
      </c>
      <c r="I51" s="101">
        <f t="shared" si="9"/>
        <v>100</v>
      </c>
      <c r="J51" s="102">
        <f t="shared" si="7"/>
        <v>93.5756490599821</v>
      </c>
    </row>
    <row r="52" spans="2:10" ht="18.75">
      <c r="B52" s="98" t="s">
        <v>8</v>
      </c>
      <c r="C52" s="99" t="s">
        <v>17</v>
      </c>
      <c r="D52" s="33">
        <v>23710.4</v>
      </c>
      <c r="E52" s="100">
        <v>12691.5</v>
      </c>
      <c r="F52" s="100">
        <v>11700.5</v>
      </c>
      <c r="G52" s="100">
        <v>8172.8</v>
      </c>
      <c r="H52" s="101">
        <f t="shared" si="8"/>
        <v>49.34754369390647</v>
      </c>
      <c r="I52" s="101">
        <f t="shared" si="9"/>
        <v>92.19162431548675</v>
      </c>
      <c r="J52" s="102">
        <f t="shared" si="7"/>
        <v>143.16390955364133</v>
      </c>
    </row>
    <row r="53" spans="2:10" ht="18.75">
      <c r="B53" s="98" t="s">
        <v>9</v>
      </c>
      <c r="C53" s="99" t="s">
        <v>18</v>
      </c>
      <c r="D53" s="33">
        <v>110.1</v>
      </c>
      <c r="E53" s="100">
        <v>60.1</v>
      </c>
      <c r="F53" s="100">
        <v>29.2</v>
      </c>
      <c r="G53" s="100">
        <v>10</v>
      </c>
      <c r="H53" s="101">
        <f t="shared" si="8"/>
        <v>26.521344232515897</v>
      </c>
      <c r="I53" s="101">
        <f t="shared" si="9"/>
        <v>48.58569051580698</v>
      </c>
      <c r="J53" s="102">
        <f t="shared" si="7"/>
        <v>292</v>
      </c>
    </row>
    <row r="54" spans="2:10" ht="18.75">
      <c r="B54" s="98" t="s">
        <v>10</v>
      </c>
      <c r="C54" s="99" t="s">
        <v>19</v>
      </c>
      <c r="D54" s="33">
        <v>70</v>
      </c>
      <c r="E54" s="100">
        <v>35.2</v>
      </c>
      <c r="F54" s="100">
        <v>22.5</v>
      </c>
      <c r="G54" s="100">
        <v>6.3</v>
      </c>
      <c r="H54" s="101">
        <f t="shared" si="8"/>
        <v>32.142857142857146</v>
      </c>
      <c r="I54" s="101">
        <f t="shared" si="9"/>
        <v>63.92045454545454</v>
      </c>
      <c r="J54" s="102">
        <f t="shared" si="7"/>
        <v>357.14285714285717</v>
      </c>
    </row>
    <row r="55" spans="2:10" ht="18.75">
      <c r="B55" s="93" t="s">
        <v>20</v>
      </c>
      <c r="C55" s="94"/>
      <c r="D55" s="35">
        <f>SUM(D47:D54)</f>
        <v>775696.1</v>
      </c>
      <c r="E55" s="35">
        <f>SUM(E47:E54)</f>
        <v>439498.5</v>
      </c>
      <c r="F55" s="35">
        <f>SUM(F47:F54)</f>
        <v>415418</v>
      </c>
      <c r="G55" s="35">
        <f>SUM(G47:G54)</f>
        <v>322885.39999999997</v>
      </c>
      <c r="H55" s="103">
        <f t="shared" si="8"/>
        <v>53.55422052528046</v>
      </c>
      <c r="I55" s="103">
        <f t="shared" si="9"/>
        <v>94.52091417831915</v>
      </c>
      <c r="J55" s="104">
        <f>F55/G55*100</f>
        <v>128.65803161121562</v>
      </c>
    </row>
    <row r="56" spans="2:10" ht="18.75">
      <c r="B56" s="93" t="s">
        <v>11</v>
      </c>
      <c r="C56" s="99"/>
      <c r="D56" s="105"/>
      <c r="E56" s="95"/>
      <c r="F56" s="106"/>
      <c r="G56" s="95"/>
      <c r="H56" s="101"/>
      <c r="I56" s="101"/>
      <c r="J56" s="102"/>
    </row>
    <row r="57" spans="2:10" ht="18.75">
      <c r="B57" s="98" t="s">
        <v>3</v>
      </c>
      <c r="C57" s="99" t="s">
        <v>12</v>
      </c>
      <c r="D57" s="33">
        <v>662.8</v>
      </c>
      <c r="E57" s="100">
        <v>662.8</v>
      </c>
      <c r="F57" s="100">
        <v>292.5</v>
      </c>
      <c r="G57" s="100"/>
      <c r="H57" s="101">
        <f t="shared" si="8"/>
        <v>44.130959565479785</v>
      </c>
      <c r="I57" s="101">
        <f t="shared" si="9"/>
        <v>44.130959565479785</v>
      </c>
      <c r="J57" s="102"/>
    </row>
    <row r="58" spans="2:10" ht="18.75">
      <c r="B58" s="98" t="s">
        <v>4</v>
      </c>
      <c r="C58" s="99" t="s">
        <v>13</v>
      </c>
      <c r="D58" s="33">
        <v>18411.2</v>
      </c>
      <c r="E58" s="100">
        <v>12459.1</v>
      </c>
      <c r="F58" s="100">
        <v>7132.4</v>
      </c>
      <c r="G58" s="100"/>
      <c r="H58" s="101">
        <f t="shared" si="8"/>
        <v>38.739462935604415</v>
      </c>
      <c r="I58" s="101">
        <f t="shared" si="9"/>
        <v>57.24651058262636</v>
      </c>
      <c r="J58" s="102"/>
    </row>
    <row r="59" spans="2:10" ht="18.75">
      <c r="B59" s="98" t="s">
        <v>5</v>
      </c>
      <c r="C59" s="99" t="s">
        <v>14</v>
      </c>
      <c r="D59" s="33">
        <v>2360.7</v>
      </c>
      <c r="E59" s="100">
        <v>1560.7</v>
      </c>
      <c r="F59" s="100">
        <v>546.6</v>
      </c>
      <c r="G59" s="100"/>
      <c r="H59" s="101">
        <f t="shared" si="8"/>
        <v>23.154149193035966</v>
      </c>
      <c r="I59" s="101">
        <f t="shared" si="9"/>
        <v>35.022746203626575</v>
      </c>
      <c r="J59" s="102"/>
    </row>
    <row r="60" spans="2:10" ht="18.75">
      <c r="B60" s="98" t="s">
        <v>7</v>
      </c>
      <c r="C60" s="99" t="s">
        <v>16</v>
      </c>
      <c r="D60" s="33">
        <v>8189.8</v>
      </c>
      <c r="E60" s="100">
        <v>7619.8</v>
      </c>
      <c r="F60" s="100">
        <v>4839.4</v>
      </c>
      <c r="G60" s="100"/>
      <c r="H60" s="101">
        <f t="shared" si="8"/>
        <v>59.09057608244402</v>
      </c>
      <c r="I60" s="101">
        <f t="shared" si="9"/>
        <v>63.5108533032363</v>
      </c>
      <c r="J60" s="102"/>
    </row>
    <row r="61" spans="2:10" ht="18.75">
      <c r="B61" s="98" t="s">
        <v>8</v>
      </c>
      <c r="C61" s="99" t="s">
        <v>17</v>
      </c>
      <c r="D61" s="33">
        <v>2139.3</v>
      </c>
      <c r="E61" s="100">
        <v>2139.3</v>
      </c>
      <c r="F61" s="100">
        <v>994.2</v>
      </c>
      <c r="G61" s="100">
        <v>47.4</v>
      </c>
      <c r="H61" s="101">
        <f t="shared" si="8"/>
        <v>46.47314542139952</v>
      </c>
      <c r="I61" s="101">
        <f t="shared" si="9"/>
        <v>46.47314542139952</v>
      </c>
      <c r="J61" s="102">
        <f aca="true" t="shared" si="10" ref="J61:J66">F61/G61*100</f>
        <v>2097.46835443038</v>
      </c>
    </row>
    <row r="62" spans="2:10" ht="18.75">
      <c r="B62" s="98" t="s">
        <v>21</v>
      </c>
      <c r="C62" s="99" t="s">
        <v>25</v>
      </c>
      <c r="D62" s="33">
        <v>19955.9</v>
      </c>
      <c r="E62" s="100">
        <v>12184.9</v>
      </c>
      <c r="F62" s="100">
        <v>2962.3</v>
      </c>
      <c r="G62" s="100">
        <v>1060</v>
      </c>
      <c r="H62" s="101">
        <f t="shared" si="8"/>
        <v>14.844231530524807</v>
      </c>
      <c r="I62" s="101">
        <f t="shared" si="9"/>
        <v>24.311237679422895</v>
      </c>
      <c r="J62" s="102">
        <f t="shared" si="10"/>
        <v>279.4622641509434</v>
      </c>
    </row>
    <row r="63" spans="2:10" ht="37.5">
      <c r="B63" s="98" t="s">
        <v>28</v>
      </c>
      <c r="C63" s="99" t="s">
        <v>27</v>
      </c>
      <c r="D63" s="33">
        <v>10</v>
      </c>
      <c r="E63" s="100">
        <v>10</v>
      </c>
      <c r="F63" s="100"/>
      <c r="G63" s="100"/>
      <c r="H63" s="101"/>
      <c r="I63" s="101"/>
      <c r="J63" s="102"/>
    </row>
    <row r="64" spans="2:10" ht="18.75">
      <c r="B64" s="98" t="s">
        <v>22</v>
      </c>
      <c r="C64" s="99" t="s">
        <v>26</v>
      </c>
      <c r="D64" s="33">
        <v>1800</v>
      </c>
      <c r="E64" s="100">
        <v>838.8</v>
      </c>
      <c r="F64" s="100">
        <v>838.8</v>
      </c>
      <c r="G64" s="100">
        <v>958.2</v>
      </c>
      <c r="H64" s="101">
        <f t="shared" si="8"/>
        <v>46.599999999999994</v>
      </c>
      <c r="I64" s="101">
        <f t="shared" si="9"/>
        <v>100</v>
      </c>
      <c r="J64" s="102">
        <f t="shared" si="10"/>
        <v>87.53913587977456</v>
      </c>
    </row>
    <row r="65" spans="2:10" ht="18.75">
      <c r="B65" s="93" t="s">
        <v>23</v>
      </c>
      <c r="C65" s="94"/>
      <c r="D65" s="35">
        <f>SUM(D57:D64)</f>
        <v>53529.7</v>
      </c>
      <c r="E65" s="35">
        <f>SUM(E57:E64)</f>
        <v>37475.4</v>
      </c>
      <c r="F65" s="35">
        <f>SUM(F57:F64)</f>
        <v>17606.2</v>
      </c>
      <c r="G65" s="35">
        <f>SUM(G57:G64)</f>
        <v>2065.6000000000004</v>
      </c>
      <c r="H65" s="103">
        <f t="shared" si="8"/>
        <v>32.890526193869945</v>
      </c>
      <c r="I65" s="103">
        <f t="shared" si="9"/>
        <v>46.980685996680485</v>
      </c>
      <c r="J65" s="104">
        <f t="shared" si="10"/>
        <v>852.3528272656854</v>
      </c>
    </row>
    <row r="66" spans="2:10" ht="18.75" customHeight="1">
      <c r="B66" s="93" t="s">
        <v>24</v>
      </c>
      <c r="C66" s="94"/>
      <c r="D66" s="35">
        <f>D55+D65</f>
        <v>829225.7999999999</v>
      </c>
      <c r="E66" s="35">
        <f>E55+E65</f>
        <v>476973.9</v>
      </c>
      <c r="F66" s="35">
        <f>F55+F65</f>
        <v>433024.2</v>
      </c>
      <c r="G66" s="35">
        <f>G55+G65</f>
        <v>324950.99999999994</v>
      </c>
      <c r="H66" s="103">
        <f t="shared" si="8"/>
        <v>52.220299947252016</v>
      </c>
      <c r="I66" s="103">
        <f t="shared" si="9"/>
        <v>90.78572223763187</v>
      </c>
      <c r="J66" s="104">
        <f t="shared" si="10"/>
        <v>133.2583066370007</v>
      </c>
    </row>
    <row r="67" spans="2:6" ht="18.75" customHeight="1">
      <c r="B67" s="71"/>
      <c r="C67" s="71"/>
      <c r="D67" s="71"/>
      <c r="E67" s="71"/>
      <c r="F67" s="71"/>
    </row>
  </sheetData>
  <sheetProtection/>
  <mergeCells count="10">
    <mergeCell ref="B1:J1"/>
    <mergeCell ref="B2:I2"/>
    <mergeCell ref="B3:B4"/>
    <mergeCell ref="C3:C4"/>
    <mergeCell ref="D3:D4"/>
    <mergeCell ref="E3:E4"/>
    <mergeCell ref="F3:F4"/>
    <mergeCell ref="G3:G4"/>
    <mergeCell ref="H3:I3"/>
    <mergeCell ref="J3:J4"/>
  </mergeCells>
  <printOptions/>
  <pageMargins left="0.1968503937007874" right="0.4724409448818898" top="0.4330708661417323" bottom="0.3937007874015748" header="0.984251968503937" footer="0.2755905511811024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serwer</cp:lastModifiedBy>
  <cp:lastPrinted>2015-06-04T13:05:36Z</cp:lastPrinted>
  <dcterms:created xsi:type="dcterms:W3CDTF">1996-10-08T23:32:33Z</dcterms:created>
  <dcterms:modified xsi:type="dcterms:W3CDTF">2015-07-02T13:24:16Z</dcterms:modified>
  <cp:category/>
  <cp:version/>
  <cp:contentType/>
  <cp:contentStatus/>
</cp:coreProperties>
</file>